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xl/tables/table14.xml" ContentType="application/vnd.openxmlformats-officedocument.spreadsheetml.table+xml"/>
  <Override PartName="/docProps/custom.xml" ContentType="application/vnd.openxmlformats-officedocument.custom-properties+xml"/>
  <Override PartName="/xl/tables/table13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w.sharepoint.com/sites/PROJ_PCT_CALM_Community/Shared Documents/Resource Documents/"/>
    </mc:Choice>
  </mc:AlternateContent>
  <xr:revisionPtr revIDLastSave="524" documentId="8_{0A6FD233-F0D1-4E1F-AACD-B1A47DD1985B}" xr6:coauthVersionLast="47" xr6:coauthVersionMax="47" xr10:uidLastSave="{F8DE2339-03A2-4E59-98B6-0B4BE0D6F1C6}"/>
  <bookViews>
    <workbookView xWindow="28680" yWindow="-120" windowWidth="29040" windowHeight="15720" xr2:uid="{9E32A049-B916-4202-A408-077CCA216A81}"/>
  </bookViews>
  <sheets>
    <sheet name="Grant Budget" sheetId="20" r:id="rId1"/>
    <sheet name="Travel Detail" sheetId="14" r:id="rId2"/>
    <sheet name="Conferences &amp; Meetings Detail" sheetId="15" r:id="rId3"/>
    <sheet name="Currencies" sheetId="18" state="hidden" r:id="rId4"/>
    <sheet name="Lists &amp; Messages" sheetId="17" state="hidden" r:id="rId5"/>
  </sheets>
  <definedNames>
    <definedName name="Expenses_Breakdown_Message">'Lists &amp; Messages'!$B$1</definedName>
    <definedName name="Grant_Salaries_Total">'Grant Budget'!$C$36</definedName>
    <definedName name="Grants_Benefits_Total">'Grant Budget'!$C$39</definedName>
    <definedName name="Grants_Indirect_Total">'Grant Budget'!$C$42</definedName>
    <definedName name="GRT_BIOMED_Benefits">#REF!</definedName>
    <definedName name="GRT_BIOMED_Indirect">#REF!</definedName>
    <definedName name="GRT_BIOMED_Salaries">#REF!</definedName>
    <definedName name="_xlnm.Print_Area" localSheetId="0">'Grant Budget'!$A$1:$F$134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0" l="1"/>
  <c r="C74" i="20" l="1"/>
  <c r="AM33" i="15"/>
  <c r="AK33" i="15"/>
  <c r="AJ33" i="15"/>
  <c r="AH33" i="15"/>
  <c r="AG33" i="15"/>
  <c r="AF33" i="15"/>
  <c r="AD33" i="15"/>
  <c r="AC33" i="15"/>
  <c r="AB33" i="15"/>
  <c r="Z33" i="15"/>
  <c r="T33" i="15"/>
  <c r="S33" i="15"/>
  <c r="Q33" i="15"/>
  <c r="O33" i="15"/>
  <c r="L33" i="15"/>
  <c r="K33" i="15"/>
  <c r="I33" i="15"/>
  <c r="F33" i="15"/>
  <c r="AM32" i="15"/>
  <c r="AK32" i="15"/>
  <c r="AJ32" i="15"/>
  <c r="AH32" i="15"/>
  <c r="AG32" i="15"/>
  <c r="AF32" i="15"/>
  <c r="AD32" i="15"/>
  <c r="AC32" i="15"/>
  <c r="AB32" i="15"/>
  <c r="Z32" i="15"/>
  <c r="T32" i="15"/>
  <c r="S32" i="15"/>
  <c r="Q32" i="15"/>
  <c r="O32" i="15"/>
  <c r="L32" i="15"/>
  <c r="K32" i="15"/>
  <c r="I32" i="15"/>
  <c r="F32" i="15"/>
  <c r="AM31" i="15"/>
  <c r="AK31" i="15"/>
  <c r="AJ31" i="15"/>
  <c r="AH31" i="15"/>
  <c r="AG31" i="15"/>
  <c r="AF31" i="15"/>
  <c r="AD31" i="15"/>
  <c r="AC31" i="15"/>
  <c r="AB31" i="15"/>
  <c r="Z31" i="15"/>
  <c r="T31" i="15"/>
  <c r="S31" i="15"/>
  <c r="Q31" i="15"/>
  <c r="O31" i="15"/>
  <c r="L31" i="15"/>
  <c r="K31" i="15"/>
  <c r="I31" i="15"/>
  <c r="F31" i="15"/>
  <c r="AM30" i="15"/>
  <c r="AK30" i="15"/>
  <c r="AJ30" i="15"/>
  <c r="AH30" i="15"/>
  <c r="AG30" i="15"/>
  <c r="AF30" i="15"/>
  <c r="AD30" i="15"/>
  <c r="AC30" i="15"/>
  <c r="AB30" i="15"/>
  <c r="Z30" i="15"/>
  <c r="T30" i="15"/>
  <c r="S30" i="15"/>
  <c r="Q30" i="15"/>
  <c r="O30" i="15"/>
  <c r="L30" i="15"/>
  <c r="K30" i="15"/>
  <c r="I30" i="15"/>
  <c r="F30" i="15"/>
  <c r="AM29" i="15"/>
  <c r="AK29" i="15"/>
  <c r="AJ29" i="15"/>
  <c r="AH29" i="15"/>
  <c r="AG29" i="15"/>
  <c r="AF29" i="15"/>
  <c r="AD29" i="15"/>
  <c r="AC29" i="15"/>
  <c r="AB29" i="15"/>
  <c r="Z29" i="15"/>
  <c r="T29" i="15"/>
  <c r="S29" i="15"/>
  <c r="Q29" i="15"/>
  <c r="O29" i="15"/>
  <c r="L29" i="15"/>
  <c r="K29" i="15"/>
  <c r="I29" i="15"/>
  <c r="F29" i="15"/>
  <c r="AM28" i="15"/>
  <c r="AK28" i="15"/>
  <c r="AJ28" i="15"/>
  <c r="AH28" i="15"/>
  <c r="AG28" i="15"/>
  <c r="AF28" i="15"/>
  <c r="AD28" i="15"/>
  <c r="AC28" i="15"/>
  <c r="AB28" i="15"/>
  <c r="Z28" i="15"/>
  <c r="T28" i="15"/>
  <c r="S28" i="15"/>
  <c r="Q28" i="15"/>
  <c r="O28" i="15"/>
  <c r="L28" i="15"/>
  <c r="K28" i="15"/>
  <c r="I28" i="15"/>
  <c r="F28" i="15"/>
  <c r="AM27" i="15"/>
  <c r="AK27" i="15"/>
  <c r="AJ27" i="15"/>
  <c r="AH27" i="15"/>
  <c r="AG27" i="15"/>
  <c r="AF27" i="15"/>
  <c r="AD27" i="15"/>
  <c r="AC27" i="15"/>
  <c r="AB27" i="15"/>
  <c r="Z27" i="15"/>
  <c r="T27" i="15"/>
  <c r="S27" i="15"/>
  <c r="Q27" i="15"/>
  <c r="O27" i="15"/>
  <c r="L27" i="15"/>
  <c r="K27" i="15"/>
  <c r="I27" i="15"/>
  <c r="F27" i="15"/>
  <c r="AM26" i="15"/>
  <c r="AK26" i="15"/>
  <c r="AJ26" i="15"/>
  <c r="AH26" i="15"/>
  <c r="AG26" i="15"/>
  <c r="AF26" i="15"/>
  <c r="AD26" i="15"/>
  <c r="AC26" i="15"/>
  <c r="AB26" i="15"/>
  <c r="Z26" i="15"/>
  <c r="T26" i="15"/>
  <c r="S26" i="15"/>
  <c r="Q26" i="15"/>
  <c r="O26" i="15"/>
  <c r="L26" i="15"/>
  <c r="K26" i="15"/>
  <c r="I26" i="15"/>
  <c r="F26" i="15"/>
  <c r="AM25" i="15"/>
  <c r="AK25" i="15"/>
  <c r="AJ25" i="15"/>
  <c r="AH25" i="15"/>
  <c r="AG25" i="15"/>
  <c r="AF25" i="15"/>
  <c r="AD25" i="15"/>
  <c r="AC25" i="15"/>
  <c r="AB25" i="15"/>
  <c r="Z25" i="15"/>
  <c r="T25" i="15"/>
  <c r="S25" i="15"/>
  <c r="Q25" i="15"/>
  <c r="O25" i="15"/>
  <c r="L25" i="15"/>
  <c r="K25" i="15"/>
  <c r="I25" i="15"/>
  <c r="F25" i="15"/>
  <c r="AM24" i="15"/>
  <c r="AK24" i="15"/>
  <c r="AJ24" i="15"/>
  <c r="AH24" i="15"/>
  <c r="AG24" i="15"/>
  <c r="AF24" i="15"/>
  <c r="AD24" i="15"/>
  <c r="AC24" i="15"/>
  <c r="AB24" i="15"/>
  <c r="Z24" i="15"/>
  <c r="T24" i="15"/>
  <c r="S24" i="15"/>
  <c r="Q24" i="15"/>
  <c r="O24" i="15"/>
  <c r="L24" i="15"/>
  <c r="K24" i="15"/>
  <c r="I24" i="15"/>
  <c r="F24" i="15"/>
  <c r="AM23" i="15"/>
  <c r="AK23" i="15"/>
  <c r="AJ23" i="15"/>
  <c r="AH23" i="15"/>
  <c r="AG23" i="15"/>
  <c r="AF23" i="15"/>
  <c r="AD23" i="15"/>
  <c r="AC23" i="15"/>
  <c r="AB23" i="15"/>
  <c r="Z23" i="15"/>
  <c r="T23" i="15"/>
  <c r="S23" i="15"/>
  <c r="Q23" i="15"/>
  <c r="O23" i="15"/>
  <c r="L23" i="15"/>
  <c r="K23" i="15"/>
  <c r="I23" i="15"/>
  <c r="F23" i="15"/>
  <c r="U49" i="14"/>
  <c r="T49" i="14"/>
  <c r="R49" i="14"/>
  <c r="Q49" i="14"/>
  <c r="P49" i="14"/>
  <c r="N49" i="14"/>
  <c r="M49" i="14"/>
  <c r="L49" i="14"/>
  <c r="J49" i="14"/>
  <c r="U48" i="14"/>
  <c r="T48" i="14"/>
  <c r="R48" i="14"/>
  <c r="Q48" i="14"/>
  <c r="P48" i="14"/>
  <c r="N48" i="14"/>
  <c r="M48" i="14"/>
  <c r="L48" i="14"/>
  <c r="J48" i="14"/>
  <c r="U47" i="14"/>
  <c r="T47" i="14"/>
  <c r="R47" i="14"/>
  <c r="Q47" i="14"/>
  <c r="P47" i="14"/>
  <c r="N47" i="14"/>
  <c r="M47" i="14"/>
  <c r="L47" i="14"/>
  <c r="J47" i="14"/>
  <c r="U46" i="14"/>
  <c r="T46" i="14"/>
  <c r="R46" i="14"/>
  <c r="Q46" i="14"/>
  <c r="P46" i="14"/>
  <c r="N46" i="14"/>
  <c r="M46" i="14"/>
  <c r="L46" i="14"/>
  <c r="J46" i="14"/>
  <c r="U45" i="14"/>
  <c r="T45" i="14"/>
  <c r="R45" i="14"/>
  <c r="Q45" i="14"/>
  <c r="P45" i="14"/>
  <c r="N45" i="14"/>
  <c r="M45" i="14"/>
  <c r="L45" i="14"/>
  <c r="J45" i="14"/>
  <c r="U44" i="14"/>
  <c r="T44" i="14"/>
  <c r="R44" i="14"/>
  <c r="Q44" i="14"/>
  <c r="P44" i="14"/>
  <c r="N44" i="14"/>
  <c r="M44" i="14"/>
  <c r="L44" i="14"/>
  <c r="J44" i="14"/>
  <c r="U43" i="14"/>
  <c r="T43" i="14"/>
  <c r="R43" i="14"/>
  <c r="Q43" i="14"/>
  <c r="P43" i="14"/>
  <c r="N43" i="14"/>
  <c r="M43" i="14"/>
  <c r="L43" i="14"/>
  <c r="J43" i="14"/>
  <c r="U42" i="14"/>
  <c r="T42" i="14"/>
  <c r="R42" i="14"/>
  <c r="Q42" i="14"/>
  <c r="P42" i="14"/>
  <c r="N42" i="14"/>
  <c r="M42" i="14"/>
  <c r="L42" i="14"/>
  <c r="J42" i="14"/>
  <c r="U41" i="14"/>
  <c r="T41" i="14"/>
  <c r="R41" i="14"/>
  <c r="Q41" i="14"/>
  <c r="P41" i="14"/>
  <c r="N41" i="14"/>
  <c r="M41" i="14"/>
  <c r="L41" i="14"/>
  <c r="J41" i="14"/>
  <c r="U40" i="14"/>
  <c r="T40" i="14"/>
  <c r="R40" i="14"/>
  <c r="Q40" i="14"/>
  <c r="P40" i="14"/>
  <c r="N40" i="14"/>
  <c r="M40" i="14"/>
  <c r="L40" i="14"/>
  <c r="J40" i="14"/>
  <c r="U39" i="14"/>
  <c r="T39" i="14"/>
  <c r="R39" i="14"/>
  <c r="Q39" i="14"/>
  <c r="P39" i="14"/>
  <c r="N39" i="14"/>
  <c r="M39" i="14"/>
  <c r="L39" i="14"/>
  <c r="J39" i="14"/>
  <c r="U38" i="14"/>
  <c r="T38" i="14"/>
  <c r="R38" i="14"/>
  <c r="Q38" i="14"/>
  <c r="P38" i="14"/>
  <c r="N38" i="14"/>
  <c r="M38" i="14"/>
  <c r="L38" i="14"/>
  <c r="J38" i="14"/>
  <c r="U37" i="14"/>
  <c r="T37" i="14"/>
  <c r="R37" i="14"/>
  <c r="Q37" i="14"/>
  <c r="P37" i="14"/>
  <c r="N37" i="14"/>
  <c r="M37" i="14"/>
  <c r="L37" i="14"/>
  <c r="J37" i="14"/>
  <c r="U36" i="14"/>
  <c r="T36" i="14"/>
  <c r="R36" i="14"/>
  <c r="Q36" i="14"/>
  <c r="P36" i="14"/>
  <c r="N36" i="14"/>
  <c r="M36" i="14"/>
  <c r="L36" i="14"/>
  <c r="J36" i="14"/>
  <c r="U35" i="14"/>
  <c r="T35" i="14"/>
  <c r="R35" i="14"/>
  <c r="Q35" i="14"/>
  <c r="P35" i="14"/>
  <c r="N35" i="14"/>
  <c r="M35" i="14"/>
  <c r="L35" i="14"/>
  <c r="J35" i="14"/>
  <c r="U34" i="14"/>
  <c r="T34" i="14"/>
  <c r="R34" i="14"/>
  <c r="Q34" i="14"/>
  <c r="P34" i="14"/>
  <c r="N34" i="14"/>
  <c r="M34" i="14"/>
  <c r="L34" i="14"/>
  <c r="J34" i="14"/>
  <c r="U33" i="14"/>
  <c r="T33" i="14"/>
  <c r="R33" i="14"/>
  <c r="Q33" i="14"/>
  <c r="P33" i="14"/>
  <c r="N33" i="14"/>
  <c r="M33" i="14"/>
  <c r="L33" i="14"/>
  <c r="J33" i="14"/>
  <c r="U32" i="14"/>
  <c r="T32" i="14"/>
  <c r="R32" i="14"/>
  <c r="Q32" i="14"/>
  <c r="P32" i="14"/>
  <c r="N32" i="14"/>
  <c r="M32" i="14"/>
  <c r="L32" i="14"/>
  <c r="J32" i="14"/>
  <c r="U31" i="14"/>
  <c r="T31" i="14"/>
  <c r="R31" i="14"/>
  <c r="Q31" i="14"/>
  <c r="P31" i="14"/>
  <c r="N31" i="14"/>
  <c r="M31" i="14"/>
  <c r="L31" i="14"/>
  <c r="J31" i="14"/>
  <c r="U30" i="14"/>
  <c r="T30" i="14"/>
  <c r="R30" i="14"/>
  <c r="Q30" i="14"/>
  <c r="P30" i="14"/>
  <c r="N30" i="14"/>
  <c r="M30" i="14"/>
  <c r="L30" i="14"/>
  <c r="J30" i="14"/>
  <c r="C104" i="20"/>
  <c r="C96" i="20" s="1"/>
  <c r="C94" i="20"/>
  <c r="C17" i="20" s="1"/>
  <c r="L8" i="15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C8" i="20"/>
  <c r="C6" i="20"/>
  <c r="F54" i="14"/>
  <c r="F55" i="14"/>
  <c r="F56" i="14"/>
  <c r="F57" i="14"/>
  <c r="F58" i="14"/>
  <c r="F59" i="14"/>
  <c r="F60" i="14"/>
  <c r="F61" i="14"/>
  <c r="F62" i="14"/>
  <c r="E38" i="15"/>
  <c r="E39" i="15"/>
  <c r="E40" i="15"/>
  <c r="E41" i="15"/>
  <c r="E42" i="15"/>
  <c r="AK7" i="15"/>
  <c r="AK8" i="15"/>
  <c r="AK9" i="15"/>
  <c r="AK10" i="15"/>
  <c r="AK11" i="15"/>
  <c r="AK12" i="15"/>
  <c r="AK13" i="15"/>
  <c r="AK14" i="15"/>
  <c r="AK15" i="15"/>
  <c r="AK16" i="15"/>
  <c r="AK17" i="15"/>
  <c r="AG7" i="15"/>
  <c r="AG8" i="15"/>
  <c r="AG9" i="15"/>
  <c r="AG10" i="15"/>
  <c r="AG11" i="15"/>
  <c r="AG12" i="15"/>
  <c r="AG13" i="15"/>
  <c r="AG14" i="15"/>
  <c r="AG15" i="15"/>
  <c r="AG16" i="15"/>
  <c r="AG17" i="15"/>
  <c r="AC7" i="15"/>
  <c r="AC8" i="15"/>
  <c r="AC9" i="15"/>
  <c r="AC10" i="15"/>
  <c r="AC11" i="15"/>
  <c r="AC12" i="15"/>
  <c r="AC13" i="15"/>
  <c r="AC14" i="15"/>
  <c r="AC15" i="15"/>
  <c r="AC16" i="15"/>
  <c r="AC17" i="15"/>
  <c r="T7" i="15"/>
  <c r="T8" i="15"/>
  <c r="T9" i="15"/>
  <c r="T10" i="15"/>
  <c r="T11" i="15"/>
  <c r="T12" i="15"/>
  <c r="T13" i="15"/>
  <c r="T14" i="15"/>
  <c r="T15" i="15"/>
  <c r="T16" i="15"/>
  <c r="T17" i="15"/>
  <c r="L7" i="15"/>
  <c r="L9" i="15"/>
  <c r="L10" i="15"/>
  <c r="L11" i="15"/>
  <c r="L12" i="15"/>
  <c r="L13" i="15"/>
  <c r="L14" i="15"/>
  <c r="L15" i="15"/>
  <c r="L16" i="15"/>
  <c r="L17" i="15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AM7" i="15"/>
  <c r="AM8" i="15"/>
  <c r="AM9" i="15"/>
  <c r="AM10" i="15"/>
  <c r="AM11" i="15"/>
  <c r="AM12" i="15"/>
  <c r="AM13" i="15"/>
  <c r="AM14" i="15"/>
  <c r="AM15" i="15"/>
  <c r="AM16" i="15"/>
  <c r="AM17" i="15"/>
  <c r="F17" i="15"/>
  <c r="F16" i="15"/>
  <c r="F15" i="15"/>
  <c r="F14" i="15"/>
  <c r="F13" i="15"/>
  <c r="F12" i="15"/>
  <c r="F11" i="15"/>
  <c r="F10" i="15"/>
  <c r="F9" i="15"/>
  <c r="F8" i="15"/>
  <c r="F7" i="15"/>
  <c r="C15" i="20" l="1"/>
  <c r="C66" i="20"/>
  <c r="AM34" i="15"/>
  <c r="D20" i="15" s="1"/>
  <c r="E43" i="15"/>
  <c r="D36" i="15" s="1"/>
  <c r="AM18" i="15"/>
  <c r="U50" i="14"/>
  <c r="E28" i="14" s="1"/>
  <c r="C86" i="20"/>
  <c r="C18" i="20"/>
  <c r="E18" i="20" s="1"/>
  <c r="U26" i="14"/>
  <c r="E4" i="14" s="1"/>
  <c r="D2" i="15" l="1"/>
  <c r="D4" i="15"/>
  <c r="C134" i="20" l="1"/>
  <c r="C124" i="20"/>
  <c r="C114" i="20"/>
  <c r="C84" i="20"/>
  <c r="C64" i="20"/>
  <c r="C9" i="20"/>
  <c r="C10" i="20"/>
  <c r="E10" i="20" s="1"/>
  <c r="C76" i="20" l="1"/>
  <c r="E15" i="20"/>
  <c r="C19" i="20"/>
  <c r="E19" i="20" s="1"/>
  <c r="C106" i="20"/>
  <c r="C21" i="20"/>
  <c r="E21" i="20" s="1"/>
  <c r="C126" i="20"/>
  <c r="C20" i="20"/>
  <c r="E20" i="20" s="1"/>
  <c r="C116" i="20"/>
  <c r="C16" i="20"/>
  <c r="E16" i="20" s="1"/>
  <c r="E17" i="20"/>
  <c r="C14" i="20"/>
  <c r="E14" i="20" s="1"/>
  <c r="C56" i="20"/>
  <c r="E9" i="20"/>
  <c r="C54" i="20"/>
  <c r="C13" i="20" l="1"/>
  <c r="C22" i="20" s="1"/>
  <c r="C46" i="20"/>
  <c r="C42" i="20" l="1"/>
  <c r="C11" i="20" s="1"/>
  <c r="E13" i="20"/>
  <c r="E22" i="20" s="1"/>
  <c r="C44" i="20"/>
  <c r="F63" i="14"/>
  <c r="E2" i="14" s="1"/>
  <c r="C12" i="20" l="1"/>
  <c r="E11" i="20"/>
  <c r="E12" i="20" s="1"/>
  <c r="C23" i="20"/>
  <c r="D15" i="20" s="1"/>
  <c r="E52" i="14"/>
  <c r="D18" i="20"/>
  <c r="D21" i="20"/>
  <c r="D20" i="20"/>
  <c r="D19" i="20"/>
  <c r="D16" i="20"/>
  <c r="D14" i="20"/>
  <c r="D10" i="20"/>
  <c r="C27" i="20"/>
  <c r="E23" i="20"/>
  <c r="C25" i="20" s="1"/>
  <c r="D17" i="20" l="1"/>
  <c r="D11" i="20"/>
  <c r="D13" i="20"/>
  <c r="D9" i="20"/>
  <c r="D22" i="20"/>
  <c r="B7" i="20" s="1"/>
  <c r="D12" i="20" l="1"/>
  <c r="D23" i="20"/>
  <c r="C4" i="18"/>
  <c r="AJ7" i="15" l="1"/>
  <c r="AJ8" i="15"/>
  <c r="AJ9" i="15"/>
  <c r="AJ10" i="15"/>
  <c r="AJ11" i="15"/>
  <c r="AJ12" i="15"/>
  <c r="AJ13" i="15"/>
  <c r="AJ14" i="15"/>
  <c r="AJ15" i="15"/>
  <c r="AJ16" i="15"/>
  <c r="AJ17" i="15"/>
  <c r="AH7" i="15"/>
  <c r="AH8" i="15"/>
  <c r="AH9" i="15"/>
  <c r="AH10" i="15"/>
  <c r="AH11" i="15"/>
  <c r="AH12" i="15"/>
  <c r="AH13" i="15"/>
  <c r="AH14" i="15"/>
  <c r="AH15" i="15"/>
  <c r="AH16" i="15"/>
  <c r="AH17" i="15"/>
  <c r="R6" i="14"/>
  <c r="AF7" i="15"/>
  <c r="AF8" i="15"/>
  <c r="AF9" i="15"/>
  <c r="AF10" i="15"/>
  <c r="AF11" i="15"/>
  <c r="AF12" i="15"/>
  <c r="AF13" i="15"/>
  <c r="AF14" i="15"/>
  <c r="AF15" i="15"/>
  <c r="AF16" i="15"/>
  <c r="AF17" i="15"/>
  <c r="P6" i="14"/>
  <c r="AD7" i="15"/>
  <c r="AD8" i="15"/>
  <c r="AD9" i="15"/>
  <c r="AD10" i="15"/>
  <c r="AD11" i="15"/>
  <c r="AD12" i="15"/>
  <c r="AD13" i="15"/>
  <c r="AD14" i="15"/>
  <c r="AD15" i="15"/>
  <c r="AD16" i="15"/>
  <c r="AD17" i="15"/>
  <c r="N6" i="14"/>
  <c r="AB7" i="15"/>
  <c r="AB8" i="15"/>
  <c r="AB9" i="15"/>
  <c r="AB10" i="15"/>
  <c r="AB11" i="15"/>
  <c r="AB12" i="15"/>
  <c r="AB13" i="15"/>
  <c r="AB14" i="15"/>
  <c r="AB15" i="15"/>
  <c r="AB16" i="15"/>
  <c r="AB17" i="15"/>
  <c r="L6" i="14"/>
  <c r="Z7" i="15"/>
  <c r="Z8" i="15"/>
  <c r="Z9" i="15"/>
  <c r="Z10" i="15"/>
  <c r="Z11" i="15"/>
  <c r="Z12" i="15"/>
  <c r="Z13" i="15"/>
  <c r="Z14" i="15"/>
  <c r="Z15" i="15"/>
  <c r="Z16" i="15"/>
  <c r="Z17" i="15"/>
  <c r="J6" i="14"/>
  <c r="Q17" i="15" l="1"/>
  <c r="Q16" i="15"/>
  <c r="Q15" i="15"/>
  <c r="Q14" i="15"/>
  <c r="Q13" i="15"/>
  <c r="Q12" i="15"/>
  <c r="Q11" i="15"/>
  <c r="Q10" i="15"/>
  <c r="Q9" i="15"/>
  <c r="Q8" i="15"/>
  <c r="Q7" i="15"/>
  <c r="I17" i="15"/>
  <c r="K17" i="15"/>
  <c r="O17" i="15"/>
  <c r="S17" i="15"/>
  <c r="I16" i="15"/>
  <c r="K16" i="15"/>
  <c r="O16" i="15"/>
  <c r="S16" i="15"/>
  <c r="I15" i="15"/>
  <c r="K15" i="15"/>
  <c r="O15" i="15"/>
  <c r="S15" i="15"/>
  <c r="I14" i="15"/>
  <c r="K14" i="15"/>
  <c r="O14" i="15"/>
  <c r="S14" i="15"/>
  <c r="I13" i="15"/>
  <c r="K13" i="15"/>
  <c r="O13" i="15"/>
  <c r="S13" i="15"/>
  <c r="I12" i="15"/>
  <c r="K12" i="15"/>
  <c r="O12" i="15"/>
  <c r="S12" i="15"/>
  <c r="J25" i="14"/>
  <c r="L25" i="14"/>
  <c r="N25" i="14"/>
  <c r="P25" i="14"/>
  <c r="R25" i="14"/>
  <c r="T25" i="14"/>
  <c r="J24" i="14"/>
  <c r="L24" i="14"/>
  <c r="N24" i="14"/>
  <c r="P24" i="14"/>
  <c r="R24" i="14"/>
  <c r="T24" i="14"/>
  <c r="J23" i="14"/>
  <c r="L23" i="14"/>
  <c r="N23" i="14"/>
  <c r="P23" i="14"/>
  <c r="R23" i="14"/>
  <c r="T23" i="14"/>
  <c r="J22" i="14"/>
  <c r="L22" i="14"/>
  <c r="N22" i="14"/>
  <c r="P22" i="14"/>
  <c r="R22" i="14"/>
  <c r="T22" i="14"/>
  <c r="J21" i="14"/>
  <c r="L21" i="14"/>
  <c r="N21" i="14"/>
  <c r="P21" i="14"/>
  <c r="R21" i="14"/>
  <c r="T21" i="14"/>
  <c r="J20" i="14"/>
  <c r="L20" i="14"/>
  <c r="N20" i="14"/>
  <c r="P20" i="14"/>
  <c r="R20" i="14"/>
  <c r="T20" i="14"/>
  <c r="J19" i="14"/>
  <c r="L19" i="14"/>
  <c r="N19" i="14"/>
  <c r="P19" i="14"/>
  <c r="R19" i="14"/>
  <c r="T19" i="14"/>
  <c r="J18" i="14"/>
  <c r="L18" i="14"/>
  <c r="N18" i="14"/>
  <c r="P18" i="14"/>
  <c r="R18" i="14"/>
  <c r="T18" i="14"/>
  <c r="J17" i="14"/>
  <c r="L17" i="14"/>
  <c r="N17" i="14"/>
  <c r="P17" i="14"/>
  <c r="R17" i="14"/>
  <c r="T17" i="14"/>
  <c r="J16" i="14"/>
  <c r="L16" i="14"/>
  <c r="N16" i="14"/>
  <c r="P16" i="14"/>
  <c r="R16" i="14"/>
  <c r="T16" i="14"/>
  <c r="J15" i="14"/>
  <c r="L15" i="14"/>
  <c r="N15" i="14"/>
  <c r="P15" i="14"/>
  <c r="R15" i="14"/>
  <c r="T15" i="14"/>
  <c r="J14" i="14"/>
  <c r="L14" i="14"/>
  <c r="N14" i="14"/>
  <c r="P14" i="14"/>
  <c r="R14" i="14"/>
  <c r="T14" i="14"/>
  <c r="J13" i="14"/>
  <c r="L13" i="14"/>
  <c r="N13" i="14"/>
  <c r="P13" i="14"/>
  <c r="R13" i="14"/>
  <c r="T13" i="14"/>
  <c r="J12" i="14"/>
  <c r="L12" i="14"/>
  <c r="N12" i="14"/>
  <c r="P12" i="14"/>
  <c r="R12" i="14"/>
  <c r="T12" i="14"/>
  <c r="J11" i="14" l="1"/>
  <c r="L11" i="14"/>
  <c r="N11" i="14"/>
  <c r="P11" i="14"/>
  <c r="R11" i="14"/>
  <c r="T11" i="14"/>
  <c r="I11" i="15" l="1"/>
  <c r="K11" i="15"/>
  <c r="O11" i="15"/>
  <c r="S11" i="15"/>
  <c r="I10" i="15"/>
  <c r="K10" i="15"/>
  <c r="O10" i="15"/>
  <c r="S10" i="15"/>
  <c r="I9" i="15"/>
  <c r="K9" i="15"/>
  <c r="O9" i="15"/>
  <c r="S9" i="15"/>
  <c r="I8" i="15"/>
  <c r="K8" i="15"/>
  <c r="O8" i="15"/>
  <c r="S8" i="15"/>
  <c r="J10" i="14"/>
  <c r="L10" i="14"/>
  <c r="N10" i="14"/>
  <c r="P10" i="14"/>
  <c r="R10" i="14"/>
  <c r="T10" i="14"/>
  <c r="J9" i="14"/>
  <c r="L9" i="14"/>
  <c r="N9" i="14"/>
  <c r="P9" i="14"/>
  <c r="R9" i="14"/>
  <c r="T9" i="14"/>
  <c r="J8" i="14"/>
  <c r="L8" i="14"/>
  <c r="N8" i="14"/>
  <c r="P8" i="14"/>
  <c r="R8" i="14"/>
  <c r="T8" i="14"/>
  <c r="J7" i="14"/>
  <c r="L7" i="14"/>
  <c r="N7" i="14"/>
  <c r="P7" i="14"/>
  <c r="R7" i="14"/>
  <c r="T7" i="14"/>
  <c r="B7" i="18" l="1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C2" i="18" l="1"/>
  <c r="C3" i="18"/>
  <c r="S7" i="15" l="1"/>
  <c r="O7" i="15"/>
  <c r="K7" i="15"/>
  <c r="I7" i="15"/>
  <c r="T6" i="14"/>
</calcChain>
</file>

<file path=xl/sharedStrings.xml><?xml version="1.0" encoding="utf-8"?>
<sst xmlns="http://schemas.openxmlformats.org/spreadsheetml/2006/main" count="898" uniqueCount="485">
  <si>
    <t>Grant Budget</t>
  </si>
  <si>
    <t>Grantee Name</t>
  </si>
  <si>
    <t>Contract ID #</t>
  </si>
  <si>
    <t>Currency</t>
  </si>
  <si>
    <t>Foreign Exchange (FOREX) Rate</t>
  </si>
  <si>
    <t>FOREX Date</t>
  </si>
  <si>
    <t>Percentage of Total</t>
  </si>
  <si>
    <t>USD</t>
  </si>
  <si>
    <t>Salaries</t>
  </si>
  <si>
    <t>Benefits</t>
  </si>
  <si>
    <t>Indirect Costs</t>
  </si>
  <si>
    <t>Travel</t>
  </si>
  <si>
    <t>Conferences &amp; Meetings</t>
  </si>
  <si>
    <t>Subgrants</t>
  </si>
  <si>
    <t>Subcontractor Fees</t>
  </si>
  <si>
    <t>Subcontractor Travel</t>
  </si>
  <si>
    <t>Subcontractor Conferences &amp; Meetings</t>
  </si>
  <si>
    <t>Communications &amp; Materials</t>
  </si>
  <si>
    <t>Equipment</t>
  </si>
  <si>
    <t>Other</t>
  </si>
  <si>
    <t>Total</t>
  </si>
  <si>
    <t>Salaries, Benefits and Indirect</t>
  </si>
  <si>
    <t>Name and Surname, Position</t>
  </si>
  <si>
    <t>FTE</t>
  </si>
  <si>
    <t>Salaries Total Amount</t>
  </si>
  <si>
    <t>Benefits Percentage</t>
  </si>
  <si>
    <t>Benefits Total Amount</t>
  </si>
  <si>
    <t>Indirect Percentage</t>
  </si>
  <si>
    <t>Indirect Total Amount</t>
  </si>
  <si>
    <t>Expenses</t>
  </si>
  <si>
    <t xml:space="preserve">Grantee Staff Travel </t>
  </si>
  <si>
    <t>Amount</t>
  </si>
  <si>
    <t>Grantee Staff Conferences &amp; Meetings</t>
  </si>
  <si>
    <t>Subcontractors Fees</t>
  </si>
  <si>
    <t>Subcontractor Conferences and Meetings</t>
  </si>
  <si>
    <t>Communications and Materials</t>
  </si>
  <si>
    <t>Purpose and Description</t>
  </si>
  <si>
    <t>Equipment Expenses</t>
  </si>
  <si>
    <t>Other Expenses</t>
  </si>
  <si>
    <t>Total Travel Expenses</t>
  </si>
  <si>
    <t>Name(s)</t>
  </si>
  <si>
    <t>Purpose of travel</t>
  </si>
  <si>
    <t>Origin</t>
  </si>
  <si>
    <t>Destination</t>
  </si>
  <si>
    <t>Intercity Travel 
(Total for Flights, Train etc.)</t>
  </si>
  <si>
    <t>Hotel 
(Per night)</t>
  </si>
  <si>
    <t>Meals 
(Per day)</t>
  </si>
  <si>
    <t>Ground Transportation (Per day)</t>
  </si>
  <si>
    <t>Column1</t>
  </si>
  <si>
    <t>Column2</t>
  </si>
  <si>
    <t>Cost per Trip</t>
  </si>
  <si>
    <t>Column3</t>
  </si>
  <si>
    <t>Column4</t>
  </si>
  <si>
    <t>Total per Trip</t>
  </si>
  <si>
    <t>Column6</t>
  </si>
  <si>
    <t>Column7</t>
  </si>
  <si>
    <t>TOTAL</t>
  </si>
  <si>
    <t>Other Travel Costs</t>
  </si>
  <si>
    <t>Description</t>
  </si>
  <si>
    <t>Cost</t>
  </si>
  <si>
    <t>Quantity</t>
  </si>
  <si>
    <t>Total Conferences &amp; Meetings</t>
  </si>
  <si>
    <t>Staff Conferences and Meetings</t>
  </si>
  <si>
    <t>Meeting Description</t>
  </si>
  <si>
    <t>Rental Costs</t>
  </si>
  <si>
    <t>Catering Costs</t>
  </si>
  <si>
    <t>Third Party Travel</t>
  </si>
  <si>
    <t>Conference / Meeting Name</t>
  </si>
  <si>
    <t>Purpose</t>
  </si>
  <si>
    <t>Location</t>
  </si>
  <si>
    <t>Event space rental 
(Per day)</t>
  </si>
  <si>
    <t>Audio / Visual rental 
(Per day)</t>
  </si>
  <si>
    <t>Column12</t>
  </si>
  <si>
    <t>Total Rental</t>
  </si>
  <si>
    <t>Column5</t>
  </si>
  <si>
    <t>Food / Beverages 
(Per Person)</t>
  </si>
  <si>
    <t>Column62</t>
  </si>
  <si>
    <t>Total Catering</t>
  </si>
  <si>
    <t>Column9</t>
  </si>
  <si>
    <t>Column915</t>
  </si>
  <si>
    <t>Column914</t>
  </si>
  <si>
    <t>Column52</t>
  </si>
  <si>
    <t>Column73</t>
  </si>
  <si>
    <t>Column82</t>
  </si>
  <si>
    <t>Total Third Party Travel</t>
  </si>
  <si>
    <t>Column32</t>
  </si>
  <si>
    <t>Other Conferences and Meetings Costs</t>
  </si>
  <si>
    <t>Currencies</t>
  </si>
  <si>
    <t>Country:</t>
  </si>
  <si>
    <t>Currency:</t>
  </si>
  <si>
    <t>FOREX:</t>
  </si>
  <si>
    <t>Country - Name, ISO</t>
  </si>
  <si>
    <t>Country</t>
  </si>
  <si>
    <t>Country of Currency</t>
  </si>
  <si>
    <t>Currency Name</t>
  </si>
  <si>
    <t>ISO Code</t>
  </si>
  <si>
    <t>Symbol</t>
  </si>
  <si>
    <t>United States</t>
  </si>
  <si>
    <t>Dollar</t>
  </si>
  <si>
    <t>$</t>
  </si>
  <si>
    <t>Afghanistan</t>
  </si>
  <si>
    <t>Afghani</t>
  </si>
  <si>
    <t>AFN</t>
  </si>
  <si>
    <t>؋</t>
  </si>
  <si>
    <t>Albania</t>
  </si>
  <si>
    <t>Lek</t>
  </si>
  <si>
    <t>ALL</t>
  </si>
  <si>
    <t>Argentina</t>
  </si>
  <si>
    <t>Peso</t>
  </si>
  <si>
    <t>ARS</t>
  </si>
  <si>
    <t>Aruba</t>
  </si>
  <si>
    <t>Guilder</t>
  </si>
  <si>
    <t>AWG</t>
  </si>
  <si>
    <t>ƒ</t>
  </si>
  <si>
    <t>Australia</t>
  </si>
  <si>
    <t>AUD</t>
  </si>
  <si>
    <t>Austria</t>
  </si>
  <si>
    <t>Euro Member</t>
  </si>
  <si>
    <t>Euro</t>
  </si>
  <si>
    <t>EUR</t>
  </si>
  <si>
    <t>€</t>
  </si>
  <si>
    <t>Azerbaijan</t>
  </si>
  <si>
    <t>Manat</t>
  </si>
  <si>
    <t>AZN</t>
  </si>
  <si>
    <t>₼</t>
  </si>
  <si>
    <t>Bahamas</t>
  </si>
  <si>
    <t>BSD</t>
  </si>
  <si>
    <t>Barbados</t>
  </si>
  <si>
    <t>BBD</t>
  </si>
  <si>
    <t>Belarus</t>
  </si>
  <si>
    <t>Ruble</t>
  </si>
  <si>
    <t>BYR</t>
  </si>
  <si>
    <t>p.</t>
  </si>
  <si>
    <t>Belgium</t>
  </si>
  <si>
    <t>Belize</t>
  </si>
  <si>
    <t>BZD</t>
  </si>
  <si>
    <t>BZ$</t>
  </si>
  <si>
    <t>Bermuda</t>
  </si>
  <si>
    <t>BMD</t>
  </si>
  <si>
    <t>Bolivia</t>
  </si>
  <si>
    <t>Boliviano</t>
  </si>
  <si>
    <t>BOB</t>
  </si>
  <si>
    <t>$b</t>
  </si>
  <si>
    <t>Bosnia and Herzegovina</t>
  </si>
  <si>
    <t>Convertible Marka</t>
  </si>
  <si>
    <t>BAM</t>
  </si>
  <si>
    <t>KM</t>
  </si>
  <si>
    <t>Botswana</t>
  </si>
  <si>
    <t>Pula</t>
  </si>
  <si>
    <t>BWP</t>
  </si>
  <si>
    <t>P</t>
  </si>
  <si>
    <t>Brazil</t>
  </si>
  <si>
    <t>Real</t>
  </si>
  <si>
    <t>BRL</t>
  </si>
  <si>
    <t>R$</t>
  </si>
  <si>
    <t>Brunei</t>
  </si>
  <si>
    <t>Darussalam Dollar</t>
  </si>
  <si>
    <t>BND</t>
  </si>
  <si>
    <t>Bulgaria</t>
  </si>
  <si>
    <t>Lev</t>
  </si>
  <si>
    <t>BGN</t>
  </si>
  <si>
    <t>лв</t>
  </si>
  <si>
    <t>Cambodia</t>
  </si>
  <si>
    <t>Riel</t>
  </si>
  <si>
    <t>KHR</t>
  </si>
  <si>
    <t>៛</t>
  </si>
  <si>
    <t>Canada</t>
  </si>
  <si>
    <t>CAD</t>
  </si>
  <si>
    <t>Cayman</t>
  </si>
  <si>
    <t>KYD</t>
  </si>
  <si>
    <t>Chile</t>
  </si>
  <si>
    <t>CLP</t>
  </si>
  <si>
    <t>China</t>
  </si>
  <si>
    <t>Yuan Renminbi</t>
  </si>
  <si>
    <t>CNY</t>
  </si>
  <si>
    <t>¥</t>
  </si>
  <si>
    <t>Colombia</t>
  </si>
  <si>
    <t>COP</t>
  </si>
  <si>
    <t>Costa Rica</t>
  </si>
  <si>
    <t>Colon</t>
  </si>
  <si>
    <t>CRC</t>
  </si>
  <si>
    <t>₡</t>
  </si>
  <si>
    <t>Croatia</t>
  </si>
  <si>
    <t>Kuna</t>
  </si>
  <si>
    <t>HRK</t>
  </si>
  <si>
    <t>kn</t>
  </si>
  <si>
    <t>Cuba</t>
  </si>
  <si>
    <t>CUP</t>
  </si>
  <si>
    <t>₱</t>
  </si>
  <si>
    <t>Cyprus</t>
  </si>
  <si>
    <t>Czech Republic</t>
  </si>
  <si>
    <t>Koruna</t>
  </si>
  <si>
    <t>CZK</t>
  </si>
  <si>
    <t>Kč</t>
  </si>
  <si>
    <t>Denmark</t>
  </si>
  <si>
    <t>Krone</t>
  </si>
  <si>
    <t>DKK</t>
  </si>
  <si>
    <t>kr</t>
  </si>
  <si>
    <t>Dominican Republic</t>
  </si>
  <si>
    <t>DOP</t>
  </si>
  <si>
    <t>RD$</t>
  </si>
  <si>
    <t>East Caribbean</t>
  </si>
  <si>
    <t>XCD</t>
  </si>
  <si>
    <t>Egypt</t>
  </si>
  <si>
    <t>Pound</t>
  </si>
  <si>
    <t>EGP</t>
  </si>
  <si>
    <t>£</t>
  </si>
  <si>
    <t>El Salvador</t>
  </si>
  <si>
    <t>SVC</t>
  </si>
  <si>
    <t>Estonia</t>
  </si>
  <si>
    <t>Kroon</t>
  </si>
  <si>
    <t>EEK</t>
  </si>
  <si>
    <t>Falkland Islands</t>
  </si>
  <si>
    <t>FKP</t>
  </si>
  <si>
    <t>Fiji</t>
  </si>
  <si>
    <t>FJD</t>
  </si>
  <si>
    <t>Finland</t>
  </si>
  <si>
    <t>France</t>
  </si>
  <si>
    <t>French Polynesia</t>
  </si>
  <si>
    <t>CFP Franc</t>
  </si>
  <si>
    <t>XPF</t>
  </si>
  <si>
    <t>F</t>
  </si>
  <si>
    <t>Georgia</t>
  </si>
  <si>
    <t>Lari</t>
  </si>
  <si>
    <t>GEL</t>
  </si>
  <si>
    <t>₾</t>
  </si>
  <si>
    <t>Germany</t>
  </si>
  <si>
    <t>Ghana</t>
  </si>
  <si>
    <t>Cedis</t>
  </si>
  <si>
    <t>GHC</t>
  </si>
  <si>
    <t>¢</t>
  </si>
  <si>
    <t>Gibraltar</t>
  </si>
  <si>
    <t>GIP</t>
  </si>
  <si>
    <t>Greece</t>
  </si>
  <si>
    <t>Guatemala</t>
  </si>
  <si>
    <t>Quetzal</t>
  </si>
  <si>
    <t>GTQ</t>
  </si>
  <si>
    <t>Q</t>
  </si>
  <si>
    <t>Guernsey</t>
  </si>
  <si>
    <t>GGP</t>
  </si>
  <si>
    <t>Guyana</t>
  </si>
  <si>
    <t>GYD</t>
  </si>
  <si>
    <t>Honduras</t>
  </si>
  <si>
    <t>Lempira</t>
  </si>
  <si>
    <t>HNL</t>
  </si>
  <si>
    <t>L</t>
  </si>
  <si>
    <t>Hong Kong</t>
  </si>
  <si>
    <t>HKD</t>
  </si>
  <si>
    <t>Hungary</t>
  </si>
  <si>
    <t>Forint</t>
  </si>
  <si>
    <t>HUF</t>
  </si>
  <si>
    <t>Ft</t>
  </si>
  <si>
    <t>Iceland</t>
  </si>
  <si>
    <t>Krona</t>
  </si>
  <si>
    <t>ISK</t>
  </si>
  <si>
    <t>India</t>
  </si>
  <si>
    <t>Rupee</t>
  </si>
  <si>
    <t>INR</t>
  </si>
  <si>
    <t>₹</t>
  </si>
  <si>
    <t>Indonesia</t>
  </si>
  <si>
    <t>Rupiah</t>
  </si>
  <si>
    <t>IDR</t>
  </si>
  <si>
    <t>Rp</t>
  </si>
  <si>
    <t>Iran</t>
  </si>
  <si>
    <t>Rial</t>
  </si>
  <si>
    <t>IRR</t>
  </si>
  <si>
    <t>﷼</t>
  </si>
  <si>
    <t>Ireland</t>
  </si>
  <si>
    <t>Isle of Man</t>
  </si>
  <si>
    <t>IMP</t>
  </si>
  <si>
    <t>Israel</t>
  </si>
  <si>
    <t>Shekel</t>
  </si>
  <si>
    <t>ILS</t>
  </si>
  <si>
    <t>₪</t>
  </si>
  <si>
    <t>Italy</t>
  </si>
  <si>
    <t>Jamaica</t>
  </si>
  <si>
    <t>JMD</t>
  </si>
  <si>
    <t>J$</t>
  </si>
  <si>
    <t>Japan</t>
  </si>
  <si>
    <t>Yen</t>
  </si>
  <si>
    <t>JPY</t>
  </si>
  <si>
    <t>Jersey</t>
  </si>
  <si>
    <t>JEP</t>
  </si>
  <si>
    <t>Kazakhstan</t>
  </si>
  <si>
    <t>Tenge</t>
  </si>
  <si>
    <t>KZT</t>
  </si>
  <si>
    <t>Korea (North)</t>
  </si>
  <si>
    <t>Won</t>
  </si>
  <si>
    <t>KPW</t>
  </si>
  <si>
    <t>₩</t>
  </si>
  <si>
    <t>Korea (South)</t>
  </si>
  <si>
    <t>KRW</t>
  </si>
  <si>
    <t>Kyrgyzstan</t>
  </si>
  <si>
    <t>Som</t>
  </si>
  <si>
    <t>KGS</t>
  </si>
  <si>
    <t>Laos</t>
  </si>
  <si>
    <t>Kip</t>
  </si>
  <si>
    <t>LAK</t>
  </si>
  <si>
    <t>₭</t>
  </si>
  <si>
    <t>Latvia</t>
  </si>
  <si>
    <t>Lat</t>
  </si>
  <si>
    <t>LVL</t>
  </si>
  <si>
    <t>Ls</t>
  </si>
  <si>
    <t>Lebanon</t>
  </si>
  <si>
    <t>LBP</t>
  </si>
  <si>
    <t>Liberia</t>
  </si>
  <si>
    <t>LRD</t>
  </si>
  <si>
    <t>Lithuania</t>
  </si>
  <si>
    <t>Litas</t>
  </si>
  <si>
    <t>LTL</t>
  </si>
  <si>
    <t>Lt</t>
  </si>
  <si>
    <t>Luxembourg</t>
  </si>
  <si>
    <t>Macedonia</t>
  </si>
  <si>
    <t>Denar</t>
  </si>
  <si>
    <t>MKD</t>
  </si>
  <si>
    <t>ден</t>
  </si>
  <si>
    <t>Malaysia</t>
  </si>
  <si>
    <t>Ringgit</t>
  </si>
  <si>
    <t>MYR</t>
  </si>
  <si>
    <t>RM</t>
  </si>
  <si>
    <t>Malta</t>
  </si>
  <si>
    <t>Mauritius</t>
  </si>
  <si>
    <t>MUR</t>
  </si>
  <si>
    <t>₨</t>
  </si>
  <si>
    <t>Mexico</t>
  </si>
  <si>
    <t>MXN</t>
  </si>
  <si>
    <t>Mongolia</t>
  </si>
  <si>
    <t>Tughrik</t>
  </si>
  <si>
    <t>MNT</t>
  </si>
  <si>
    <t>₮</t>
  </si>
  <si>
    <t>Mozambique</t>
  </si>
  <si>
    <t>Metical</t>
  </si>
  <si>
    <t>MZN</t>
  </si>
  <si>
    <t>MT</t>
  </si>
  <si>
    <t>Namibia</t>
  </si>
  <si>
    <t>NAD</t>
  </si>
  <si>
    <t>Nepal</t>
  </si>
  <si>
    <t>NPR</t>
  </si>
  <si>
    <t>Netherlands</t>
  </si>
  <si>
    <t>Antilles Guilder</t>
  </si>
  <si>
    <t>ANG</t>
  </si>
  <si>
    <t>New Caledonia</t>
  </si>
  <si>
    <t>New Zealand</t>
  </si>
  <si>
    <t>NZD</t>
  </si>
  <si>
    <t>Nicaragua</t>
  </si>
  <si>
    <t>Cordoba</t>
  </si>
  <si>
    <t>NIO</t>
  </si>
  <si>
    <t>C$</t>
  </si>
  <si>
    <t>Nigeria</t>
  </si>
  <si>
    <t>Naira</t>
  </si>
  <si>
    <t>NGN</t>
  </si>
  <si>
    <t>₦</t>
  </si>
  <si>
    <t>Norway</t>
  </si>
  <si>
    <t>NOK</t>
  </si>
  <si>
    <t>Oman</t>
  </si>
  <si>
    <t>OMR</t>
  </si>
  <si>
    <t>Pakistan</t>
  </si>
  <si>
    <t>PKR</t>
  </si>
  <si>
    <t>Panama</t>
  </si>
  <si>
    <t>Balboa</t>
  </si>
  <si>
    <t>PAB</t>
  </si>
  <si>
    <t>B/.</t>
  </si>
  <si>
    <t>Paraguay</t>
  </si>
  <si>
    <t>Guarani</t>
  </si>
  <si>
    <t>PYG</t>
  </si>
  <si>
    <t>Gs</t>
  </si>
  <si>
    <t>Peru</t>
  </si>
  <si>
    <t>Nuevo Sol</t>
  </si>
  <si>
    <t>PEN</t>
  </si>
  <si>
    <t>S/.</t>
  </si>
  <si>
    <t>Philippines</t>
  </si>
  <si>
    <t>PHP</t>
  </si>
  <si>
    <t>Poland</t>
  </si>
  <si>
    <t>Zloty</t>
  </si>
  <si>
    <t>PLN</t>
  </si>
  <si>
    <t>zł</t>
  </si>
  <si>
    <t>Portugal</t>
  </si>
  <si>
    <t>Qatar</t>
  </si>
  <si>
    <t>Riyal</t>
  </si>
  <si>
    <t>QAR</t>
  </si>
  <si>
    <t>Romania</t>
  </si>
  <si>
    <t>New Leu</t>
  </si>
  <si>
    <t>RON</t>
  </si>
  <si>
    <t>lei</t>
  </si>
  <si>
    <t>Russia</t>
  </si>
  <si>
    <t>RUB</t>
  </si>
  <si>
    <t>₽</t>
  </si>
  <si>
    <t>Saint Helena</t>
  </si>
  <si>
    <t>SHP</t>
  </si>
  <si>
    <t>Saudi Arabia</t>
  </si>
  <si>
    <t>SAR</t>
  </si>
  <si>
    <t>Serbia</t>
  </si>
  <si>
    <t>Dinar</t>
  </si>
  <si>
    <t>RSD</t>
  </si>
  <si>
    <t>Дин.</t>
  </si>
  <si>
    <t>Seychelles</t>
  </si>
  <si>
    <t>SCR</t>
  </si>
  <si>
    <t>Singapore</t>
  </si>
  <si>
    <t>SGD</t>
  </si>
  <si>
    <t>Slovakia</t>
  </si>
  <si>
    <t>Slovenia</t>
  </si>
  <si>
    <t>Solomon Islands</t>
  </si>
  <si>
    <t>SBD</t>
  </si>
  <si>
    <t>Somalia</t>
  </si>
  <si>
    <t>Shilling</t>
  </si>
  <si>
    <t>SOS</t>
  </si>
  <si>
    <t>S</t>
  </si>
  <si>
    <t>South Africa</t>
  </si>
  <si>
    <t>Rand</t>
  </si>
  <si>
    <t>ZAR</t>
  </si>
  <si>
    <t>Spain</t>
  </si>
  <si>
    <t>Sri Lanka</t>
  </si>
  <si>
    <t>LKR</t>
  </si>
  <si>
    <t>Suriname</t>
  </si>
  <si>
    <t>SRD</t>
  </si>
  <si>
    <t>Sweden</t>
  </si>
  <si>
    <t>SEK</t>
  </si>
  <si>
    <t>Switzerland</t>
  </si>
  <si>
    <t>Franc</t>
  </si>
  <si>
    <t>CHF</t>
  </si>
  <si>
    <t>Syria</t>
  </si>
  <si>
    <t>SYP</t>
  </si>
  <si>
    <t>Taiwan</t>
  </si>
  <si>
    <t>New Dollar</t>
  </si>
  <si>
    <t>TWD</t>
  </si>
  <si>
    <t>NT$</t>
  </si>
  <si>
    <t>Thailand</t>
  </si>
  <si>
    <t>Baht</t>
  </si>
  <si>
    <t>THB</t>
  </si>
  <si>
    <t>฿</t>
  </si>
  <si>
    <t>Trinidad and Tobago</t>
  </si>
  <si>
    <t>TTD</t>
  </si>
  <si>
    <t>TT$</t>
  </si>
  <si>
    <t>Turkey</t>
  </si>
  <si>
    <t>Lira</t>
  </si>
  <si>
    <t>TRL</t>
  </si>
  <si>
    <t>₺</t>
  </si>
  <si>
    <t>Tuvalu</t>
  </si>
  <si>
    <t>TVD</t>
  </si>
  <si>
    <t>Ukraine</t>
  </si>
  <si>
    <t>Hryvna</t>
  </si>
  <si>
    <t>UAH</t>
  </si>
  <si>
    <t>₴</t>
  </si>
  <si>
    <t>United Kingdom</t>
  </si>
  <si>
    <t>GBP</t>
  </si>
  <si>
    <t>Uruguay</t>
  </si>
  <si>
    <t>UYU</t>
  </si>
  <si>
    <t>$U</t>
  </si>
  <si>
    <t>Uzbekistan</t>
  </si>
  <si>
    <t>UZS</t>
  </si>
  <si>
    <t>Venezuela</t>
  </si>
  <si>
    <t>Bolivar Fuerte</t>
  </si>
  <si>
    <t>VEF</t>
  </si>
  <si>
    <t>Bs</t>
  </si>
  <si>
    <t>Viet Nam</t>
  </si>
  <si>
    <t>Dong</t>
  </si>
  <si>
    <t>VND</t>
  </si>
  <si>
    <t>₫</t>
  </si>
  <si>
    <t>Yemen</t>
  </si>
  <si>
    <t>YER</t>
  </si>
  <si>
    <t>Zimbabwe</t>
  </si>
  <si>
    <t>ZWD</t>
  </si>
  <si>
    <t>Z$</t>
  </si>
  <si>
    <t>Expenses represent more than 30% of the budget. Please provide a detailed breakdown of the Travel and Conferences/Meeting expenses in the tabs provided.</t>
  </si>
  <si>
    <t>Drop down list menu</t>
  </si>
  <si>
    <t>- Please select the rate used in this column from the drop down provided -</t>
  </si>
  <si>
    <t>- Please select the units used in the column from the drop down provided -</t>
  </si>
  <si>
    <t>Hourly Rate</t>
  </si>
  <si>
    <t># of Hours</t>
  </si>
  <si>
    <t>Daily Rate</t>
  </si>
  <si>
    <t># of Days</t>
  </si>
  <si>
    <r>
      <t>Purpose and Description (</t>
    </r>
    <r>
      <rPr>
        <i/>
        <sz val="11"/>
        <rFont val="Times New Roman"/>
        <family val="1"/>
        <scheme val="minor"/>
      </rPr>
      <t>Please include destination, if known</t>
    </r>
    <r>
      <rPr>
        <sz val="11"/>
        <rFont val="Times New Roman"/>
        <family val="1"/>
        <scheme val="minor"/>
      </rPr>
      <t>)</t>
    </r>
  </si>
  <si>
    <r>
      <t xml:space="preserve">Purpose and Description </t>
    </r>
    <r>
      <rPr>
        <i/>
        <sz val="11"/>
        <color theme="1"/>
        <rFont val="Times New Roman"/>
        <family val="1"/>
        <scheme val="minor"/>
      </rPr>
      <t>(Please include destination, if known)</t>
    </r>
  </si>
  <si>
    <r>
      <t>Purpose and Description (</t>
    </r>
    <r>
      <rPr>
        <i/>
        <sz val="11"/>
        <color theme="1"/>
        <rFont val="Times New Roman"/>
        <family val="1"/>
        <scheme val="minor"/>
      </rPr>
      <t>Please include a high-level budget breakdown, if known</t>
    </r>
    <r>
      <rPr>
        <sz val="11"/>
        <color theme="1"/>
        <rFont val="Times New Roman"/>
        <family val="2"/>
        <scheme val="minor"/>
      </rPr>
      <t>)</t>
    </r>
  </si>
  <si>
    <r>
      <t xml:space="preserve">Purpose and Description </t>
    </r>
    <r>
      <rPr>
        <i/>
        <sz val="11"/>
        <color theme="1"/>
        <rFont val="Times New Roman"/>
        <family val="1"/>
        <scheme val="minor"/>
      </rPr>
      <t>(Please include rates/# of days/# of hours, if known)</t>
    </r>
  </si>
  <si>
    <t># of days</t>
  </si>
  <si>
    <t># of travelers</t>
  </si>
  <si>
    <t># of trips</t>
  </si>
  <si>
    <t xml:space="preserve"># of Meetings </t>
  </si>
  <si>
    <t># of Attendees</t>
  </si>
  <si>
    <t># of catering days</t>
  </si>
  <si>
    <t># of travel days</t>
  </si>
  <si>
    <t xml:space="preserve"># of trips </t>
  </si>
  <si>
    <t># of rental days</t>
  </si>
  <si>
    <t>Staff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</si>
</sst>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.00"/>
    <numFmt numFmtId="165" formatCode="&quot;$&quot;#,##0"/>
    <numFmt numFmtId="166" formatCode="[$USD]\ #,##0.00000"/>
    <numFmt numFmtId="167" formatCode="[$-409]mmmm\ d\,\ yyyy;@"/>
    <numFmt numFmtId="168" formatCode="_(* #,##0_);_(* \(#,##0\);_(* &quot;-&quot;??_);_(@_)"/>
  </numFmts>
  <fonts count="32" x14ac:knownFonts="1"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rgb="FF3F3F76"/>
      <name val="Times New Roman"/>
      <family val="2"/>
      <scheme val="minor"/>
    </font>
    <font>
      <b/>
      <sz val="11"/>
      <color rgb="FF3F3F3F"/>
      <name val="Times New Roman"/>
      <family val="2"/>
      <scheme val="minor"/>
    </font>
    <font>
      <b/>
      <sz val="11"/>
      <color theme="1"/>
      <name val="Times New Roman"/>
      <family val="2"/>
      <scheme val="minor"/>
    </font>
    <font>
      <sz val="18"/>
      <color theme="3"/>
      <name val="Times New Roman"/>
      <family val="2"/>
      <scheme val="major"/>
    </font>
    <font>
      <b/>
      <sz val="15"/>
      <name val="Times New Roman"/>
      <family val="2"/>
      <scheme val="minor"/>
    </font>
    <font>
      <b/>
      <sz val="13"/>
      <name val="Times New Roman"/>
      <family val="2"/>
      <scheme val="minor"/>
    </font>
    <font>
      <b/>
      <sz val="11"/>
      <color theme="0"/>
      <name val="Times New Roman"/>
      <family val="2"/>
      <scheme val="minor"/>
    </font>
    <font>
      <sz val="11"/>
      <color theme="0"/>
      <name val="Times New Roman"/>
      <family val="2"/>
      <scheme val="minor"/>
    </font>
    <font>
      <sz val="8"/>
      <name val="Times New Roman"/>
      <family val="2"/>
      <scheme val="minor"/>
    </font>
    <font>
      <sz val="24"/>
      <color theme="3"/>
      <name val="Times New Roman"/>
      <family val="1"/>
    </font>
    <font>
      <sz val="12"/>
      <color theme="1"/>
      <name val="Times New Roman"/>
      <family val="1"/>
    </font>
    <font>
      <sz val="11"/>
      <color theme="3"/>
      <name val="Times New Roman"/>
      <family val="2"/>
      <scheme val="major"/>
    </font>
    <font>
      <b/>
      <sz val="18"/>
      <color theme="3"/>
      <name val="Times New Roman"/>
      <family val="2"/>
      <scheme val="major"/>
    </font>
    <font>
      <b/>
      <sz val="11"/>
      <color rgb="FF3F3F76"/>
      <name val="Times New Roman"/>
      <family val="2"/>
      <scheme val="minor"/>
    </font>
    <font>
      <b/>
      <sz val="18"/>
      <name val="Times New Roman"/>
      <family val="2"/>
      <scheme val="minor"/>
    </font>
    <font>
      <sz val="18"/>
      <name val="Times New Roman"/>
      <family val="2"/>
      <scheme val="major"/>
    </font>
    <font>
      <i/>
      <sz val="11"/>
      <color theme="1"/>
      <name val="Times New Roman"/>
      <family val="1"/>
      <scheme val="minor"/>
    </font>
    <font>
      <sz val="11"/>
      <name val="Times New Roman"/>
      <family val="1"/>
      <scheme val="minor"/>
    </font>
    <font>
      <i/>
      <sz val="11"/>
      <name val="Times New Roman"/>
      <family val="1"/>
      <scheme val="minor"/>
    </font>
    <font>
      <b/>
      <sz val="11"/>
      <color theme="3"/>
      <name val="Times New Roman"/>
      <family val="2"/>
      <scheme val="minor"/>
    </font>
    <font>
      <b/>
      <sz val="11"/>
      <name val="Times New Roman"/>
      <family val="1"/>
      <scheme val="minor"/>
    </font>
    <font>
      <b/>
      <sz val="11"/>
      <color theme="1"/>
      <name val="Times New Roman"/>
      <family val="1"/>
      <scheme val="minor"/>
    </font>
    <font>
      <sz val="11"/>
      <name val="Times New Roman"/>
      <family val="2"/>
      <scheme val="major"/>
    </font>
    <font>
      <b/>
      <sz val="11"/>
      <name val="Times New Roman"/>
      <family val="1"/>
      <scheme val="major"/>
    </font>
    <font>
      <sz val="11"/>
      <color theme="1"/>
      <name val="Times New Roman"/>
      <family val="1"/>
      <scheme val="minor"/>
    </font>
    <font>
      <b/>
      <sz val="18"/>
      <color theme="3"/>
      <name val="Times New Roman"/>
      <family val="1"/>
      <scheme val="major"/>
    </font>
    <font>
      <sz val="12"/>
      <color theme="1"/>
      <name val="Times New Roman"/>
      <family val="2"/>
      <scheme val="minor"/>
    </font>
    <font>
      <sz val="11"/>
      <color rgb="FFFF0000"/>
      <name val="Times New Roman"/>
      <family val="2"/>
      <scheme val="minor"/>
    </font>
    <font>
      <b/>
      <sz val="11"/>
      <color rgb="FF3F3F76"/>
      <name val="Times New Roman"/>
      <family val="1"/>
      <scheme val="minor"/>
    </font>
    <font>
      <b/>
      <sz val="14"/>
      <color rgb="FFFF0000"/>
      <name val="Times New Roman"/>
      <family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8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indexed="64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indexed="64"/>
      </right>
      <top/>
      <bottom style="thin">
        <color theme="6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theme="6"/>
      </left>
      <right/>
      <top/>
      <bottom style="thin">
        <color indexed="64"/>
      </bottom>
      <diagonal/>
    </border>
    <border>
      <left style="thin">
        <color theme="6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5" fillId="0" borderId="0" applyNumberFormat="0" applyFill="0" applyBorder="0" applyAlignment="0" applyProtection="0"/>
    <xf numFmtId="0" fontId="6" fillId="9" borderId="9" applyNumberFormat="0" applyAlignment="0" applyProtection="0"/>
    <xf numFmtId="0" fontId="7" fillId="8" borderId="5" applyNumberFormat="0" applyAlignment="0" applyProtection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21" fillId="0" borderId="30" applyNumberFormat="0" applyFill="0" applyAlignment="0" applyProtection="0"/>
    <xf numFmtId="0" fontId="29" fillId="0" borderId="0" applyNumberFormat="0" applyFill="0" applyBorder="0" applyAlignment="0" applyProtection="0"/>
  </cellStyleXfs>
  <cellXfs count="228">
    <xf numFmtId="0" fontId="0" fillId="0" borderId="0" xfId="0"/>
    <xf numFmtId="0" fontId="4" fillId="0" borderId="0" xfId="0" applyFont="1"/>
    <xf numFmtId="165" fontId="4" fillId="0" borderId="0" xfId="0" applyNumberFormat="1" applyFont="1" applyAlignment="1">
      <alignment horizontal="center" vertical="center" wrapText="1"/>
    </xf>
    <xf numFmtId="9" fontId="4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9"/>
    <xf numFmtId="0" fontId="12" fillId="0" borderId="0" xfId="9" applyAlignment="1">
      <alignment horizontal="center"/>
    </xf>
    <xf numFmtId="0" fontId="12" fillId="0" borderId="0" xfId="9" applyAlignment="1">
      <alignment horizontal="right"/>
    </xf>
    <xf numFmtId="0" fontId="0" fillId="0" borderId="0" xfId="0" applyAlignment="1">
      <alignment horizontal="right"/>
    </xf>
    <xf numFmtId="165" fontId="4" fillId="0" borderId="0" xfId="0" applyNumberFormat="1" applyFont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165" fontId="4" fillId="0" borderId="0" xfId="0" quotePrefix="1" applyNumberFormat="1" applyFont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 wrapText="1"/>
    </xf>
    <xf numFmtId="9" fontId="4" fillId="0" borderId="15" xfId="1" applyFont="1" applyBorder="1" applyAlignment="1">
      <alignment horizontal="center" vertical="center" wrapText="1"/>
    </xf>
    <xf numFmtId="0" fontId="0" fillId="0" borderId="0" xfId="0" quotePrefix="1"/>
    <xf numFmtId="0" fontId="2" fillId="0" borderId="13" xfId="2" applyFill="1" applyBorder="1" applyAlignment="1" applyProtection="1">
      <alignment horizontal="left" vertical="center" wrapText="1"/>
      <protection locked="0"/>
    </xf>
    <xf numFmtId="165" fontId="2" fillId="0" borderId="13" xfId="2" applyNumberFormat="1" applyFill="1" applyBorder="1" applyAlignment="1" applyProtection="1">
      <alignment horizontal="left" vertical="center" wrapText="1"/>
      <protection locked="0"/>
    </xf>
    <xf numFmtId="0" fontId="2" fillId="0" borderId="1" xfId="2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/>
    </xf>
    <xf numFmtId="9" fontId="1" fillId="0" borderId="0" xfId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2" fillId="0" borderId="0" xfId="2" applyFill="1" applyBorder="1" applyAlignment="1">
      <alignment horizontal="left"/>
    </xf>
    <xf numFmtId="0" fontId="7" fillId="0" borderId="0" xfId="6" applyFill="1" applyBorder="1" applyAlignment="1"/>
    <xf numFmtId="0" fontId="8" fillId="0" borderId="0" xfId="0" applyFont="1" applyAlignment="1">
      <alignment wrapText="1"/>
    </xf>
    <xf numFmtId="9" fontId="8" fillId="0" borderId="0" xfId="1" applyFont="1" applyFill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0" fontId="2" fillId="0" borderId="1" xfId="2" applyFill="1" applyAlignment="1" applyProtection="1">
      <alignment vertical="center" wrapText="1"/>
      <protection locked="0"/>
    </xf>
    <xf numFmtId="0" fontId="2" fillId="0" borderId="1" xfId="2" applyNumberFormat="1" applyFill="1" applyAlignment="1" applyProtection="1">
      <alignment vertical="center" wrapText="1"/>
      <protection locked="0"/>
    </xf>
    <xf numFmtId="0" fontId="2" fillId="0" borderId="1" xfId="2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1" xfId="2" applyFill="1" applyAlignment="1" applyProtection="1">
      <alignment vertical="center"/>
      <protection locked="0"/>
    </xf>
    <xf numFmtId="43" fontId="2" fillId="0" borderId="1" xfId="2" applyNumberFormat="1" applyFill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" fontId="2" fillId="0" borderId="25" xfId="2" applyNumberForma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16" fillId="6" borderId="0" xfId="5" applyFont="1" applyFill="1" applyBorder="1" applyAlignment="1">
      <alignment horizontal="left" vertical="center" wrapText="1" indent="1"/>
    </xf>
    <xf numFmtId="0" fontId="2" fillId="0" borderId="4" xfId="2" applyFill="1" applyBorder="1" applyAlignment="1" applyProtection="1">
      <alignment horizontal="left" vertical="center"/>
      <protection locked="0"/>
    </xf>
    <xf numFmtId="0" fontId="14" fillId="0" borderId="0" xfId="4" applyFont="1" applyFill="1" applyBorder="1" applyAlignment="1" applyProtection="1">
      <alignment horizontal="center" vertical="center" wrapText="1"/>
    </xf>
    <xf numFmtId="3" fontId="2" fillId="0" borderId="1" xfId="2" applyNumberForma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7" fillId="8" borderId="6" xfId="6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19" fillId="0" borderId="0" xfId="0" applyNumberFormat="1" applyFont="1" applyAlignment="1">
      <alignment vertical="center"/>
    </xf>
    <xf numFmtId="0" fontId="7" fillId="8" borderId="6" xfId="6" applyBorder="1" applyAlignment="1">
      <alignment horizontal="left" vertical="center" wrapText="1"/>
    </xf>
    <xf numFmtId="165" fontId="7" fillId="8" borderId="8" xfId="6" applyNumberFormat="1" applyBorder="1" applyAlignment="1">
      <alignment horizontal="right" vertical="center"/>
    </xf>
    <xf numFmtId="0" fontId="7" fillId="8" borderId="18" xfId="6" applyBorder="1" applyAlignment="1">
      <alignment vertical="center" wrapText="1"/>
    </xf>
    <xf numFmtId="0" fontId="6" fillId="9" borderId="33" xfId="5" applyBorder="1" applyAlignment="1">
      <alignment vertical="center" wrapText="1"/>
    </xf>
    <xf numFmtId="3" fontId="25" fillId="0" borderId="25" xfId="4" applyNumberFormat="1" applyFont="1" applyFill="1" applyBorder="1" applyAlignment="1" applyProtection="1">
      <alignment vertical="center" wrapText="1"/>
      <protection locked="0"/>
    </xf>
    <xf numFmtId="3" fontId="25" fillId="0" borderId="37" xfId="4" applyNumberFormat="1" applyFont="1" applyFill="1" applyBorder="1" applyAlignment="1" applyProtection="1">
      <alignment vertical="center" wrapText="1"/>
    </xf>
    <xf numFmtId="0" fontId="21" fillId="0" borderId="0" xfId="1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38" xfId="0" applyBorder="1"/>
    <xf numFmtId="0" fontId="7" fillId="8" borderId="19" xfId="6" applyBorder="1" applyAlignment="1" applyProtection="1">
      <alignment horizontal="center" vertical="center" wrapText="1"/>
    </xf>
    <xf numFmtId="0" fontId="13" fillId="0" borderId="24" xfId="4" quotePrefix="1" applyFont="1" applyFill="1" applyBorder="1" applyAlignment="1">
      <alignment horizontal="right" vertical="center" wrapText="1" indent="1"/>
    </xf>
    <xf numFmtId="0" fontId="13" fillId="0" borderId="23" xfId="4" applyFont="1" applyFill="1" applyBorder="1" applyAlignment="1" applyProtection="1">
      <alignment horizontal="left" vertical="center" wrapText="1" indent="1"/>
      <protection locked="0"/>
    </xf>
    <xf numFmtId="0" fontId="25" fillId="0" borderId="0" xfId="7" applyFont="1" applyBorder="1" applyAlignment="1" applyProtection="1">
      <alignment horizontal="right" vertical="center" wrapText="1" indent="1"/>
    </xf>
    <xf numFmtId="9" fontId="19" fillId="6" borderId="25" xfId="1" applyFont="1" applyFill="1" applyBorder="1" applyAlignment="1" applyProtection="1">
      <alignment horizontal="right" vertical="center" wrapText="1" indent="1"/>
    </xf>
    <xf numFmtId="3" fontId="19" fillId="6" borderId="39" xfId="2" applyNumberFormat="1" applyFont="1" applyFill="1" applyBorder="1" applyAlignment="1" applyProtection="1">
      <alignment horizontal="right" vertical="center" wrapText="1" indent="1"/>
    </xf>
    <xf numFmtId="9" fontId="19" fillId="6" borderId="40" xfId="1" applyFont="1" applyFill="1" applyBorder="1" applyAlignment="1" applyProtection="1">
      <alignment horizontal="right" vertical="center" wrapText="1" indent="1"/>
    </xf>
    <xf numFmtId="3" fontId="19" fillId="6" borderId="42" xfId="2" applyNumberFormat="1" applyFont="1" applyFill="1" applyBorder="1" applyAlignment="1" applyProtection="1">
      <alignment horizontal="right" vertical="center" wrapText="1" indent="1"/>
    </xf>
    <xf numFmtId="3" fontId="19" fillId="6" borderId="44" xfId="2" applyNumberFormat="1" applyFont="1" applyFill="1" applyBorder="1" applyAlignment="1" applyProtection="1">
      <alignment horizontal="right" vertical="center" wrapText="1" indent="1"/>
    </xf>
    <xf numFmtId="9" fontId="19" fillId="6" borderId="45" xfId="1" applyFont="1" applyFill="1" applyBorder="1" applyAlignment="1" applyProtection="1">
      <alignment horizontal="right" vertical="center" wrapText="1" indent="1"/>
    </xf>
    <xf numFmtId="3" fontId="22" fillId="6" borderId="47" xfId="2" applyNumberFormat="1" applyFont="1" applyFill="1" applyBorder="1" applyAlignment="1" applyProtection="1">
      <alignment horizontal="right" vertical="center" wrapText="1" indent="1"/>
    </xf>
    <xf numFmtId="9" fontId="22" fillId="6" borderId="48" xfId="1" applyFont="1" applyFill="1" applyBorder="1" applyAlignment="1" applyProtection="1">
      <alignment horizontal="right" vertical="center" wrapText="1" indent="1"/>
    </xf>
    <xf numFmtId="3" fontId="23" fillId="0" borderId="0" xfId="0" applyNumberFormat="1" applyFont="1" applyAlignment="1">
      <alignment horizontal="right" indent="1"/>
    </xf>
    <xf numFmtId="9" fontId="23" fillId="0" borderId="0" xfId="1" applyFont="1" applyAlignment="1">
      <alignment horizontal="right" indent="1"/>
    </xf>
    <xf numFmtId="3" fontId="26" fillId="0" borderId="41" xfId="0" applyNumberFormat="1" applyFont="1" applyBorder="1" applyAlignment="1">
      <alignment horizontal="right" indent="1"/>
    </xf>
    <xf numFmtId="3" fontId="26" fillId="0" borderId="43" xfId="0" applyNumberFormat="1" applyFont="1" applyBorder="1" applyAlignment="1">
      <alignment horizontal="right" indent="1"/>
    </xf>
    <xf numFmtId="3" fontId="26" fillId="0" borderId="46" xfId="0" applyNumberFormat="1" applyFont="1" applyBorder="1" applyAlignment="1">
      <alignment horizontal="right" indent="1"/>
    </xf>
    <xf numFmtId="3" fontId="23" fillId="0" borderId="49" xfId="0" applyNumberFormat="1" applyFont="1" applyBorder="1" applyAlignment="1">
      <alignment horizontal="right" indent="1"/>
    </xf>
    <xf numFmtId="164" fontId="28" fillId="0" borderId="0" xfId="0" applyNumberFormat="1" applyFont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9" fontId="28" fillId="0" borderId="0" xfId="1" applyFont="1" applyAlignment="1">
      <alignment horizontal="left" vertical="center" indent="1"/>
    </xf>
    <xf numFmtId="0" fontId="27" fillId="0" borderId="33" xfId="4" applyFont="1" applyFill="1" applyBorder="1" applyAlignment="1">
      <alignment horizontal="left" vertical="center" wrapText="1" indent="1"/>
    </xf>
    <xf numFmtId="0" fontId="0" fillId="0" borderId="35" xfId="0" applyBorder="1"/>
    <xf numFmtId="0" fontId="0" fillId="0" borderId="32" xfId="0" applyBorder="1"/>
    <xf numFmtId="165" fontId="6" fillId="9" borderId="8" xfId="5" applyNumberFormat="1" applyBorder="1" applyAlignment="1">
      <alignment horizontal="right" vertical="center"/>
    </xf>
    <xf numFmtId="37" fontId="0" fillId="0" borderId="0" xfId="10" applyNumberFormat="1" applyFont="1"/>
    <xf numFmtId="0" fontId="0" fillId="0" borderId="0" xfId="0" applyAlignment="1">
      <alignment wrapText="1"/>
    </xf>
    <xf numFmtId="0" fontId="2" fillId="0" borderId="54" xfId="2" applyFill="1" applyBorder="1" applyAlignment="1" applyProtection="1">
      <alignment vertical="center" wrapText="1"/>
      <protection locked="0"/>
    </xf>
    <xf numFmtId="0" fontId="2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54" xfId="2" applyFill="1" applyBorder="1" applyAlignment="1" applyProtection="1">
      <alignment vertical="center"/>
      <protection locked="0"/>
    </xf>
    <xf numFmtId="43" fontId="2" fillId="0" borderId="54" xfId="2" applyNumberFormat="1" applyFill="1" applyBorder="1" applyAlignment="1" applyProtection="1">
      <alignment horizontal="right" vertical="center"/>
      <protection locked="0"/>
    </xf>
    <xf numFmtId="3" fontId="2" fillId="0" borderId="54" xfId="2" applyNumberFormat="1" applyFill="1" applyBorder="1" applyAlignment="1" applyProtection="1">
      <alignment horizontal="center" vertical="center"/>
      <protection locked="0"/>
    </xf>
    <xf numFmtId="0" fontId="22" fillId="0" borderId="55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15" fillId="0" borderId="56" xfId="0" applyFont="1" applyBorder="1" applyAlignment="1" applyProtection="1">
      <alignment horizontal="center" vertical="center"/>
      <protection locked="0"/>
    </xf>
    <xf numFmtId="2" fontId="30" fillId="4" borderId="53" xfId="0" applyNumberFormat="1" applyFont="1" applyFill="1" applyBorder="1" applyAlignment="1">
      <alignment horizontal="right" vertical="center" wrapText="1"/>
    </xf>
    <xf numFmtId="4" fontId="2" fillId="0" borderId="1" xfId="2" applyNumberFormat="1" applyFill="1" applyAlignment="1" applyProtection="1">
      <alignment horizontal="right" vertical="center" wrapText="1"/>
      <protection locked="0"/>
    </xf>
    <xf numFmtId="2" fontId="2" fillId="4" borderId="1" xfId="2" applyNumberFormat="1" applyFill="1" applyAlignment="1">
      <alignment horizontal="right" vertical="center" wrapText="1"/>
    </xf>
    <xf numFmtId="0" fontId="2" fillId="0" borderId="57" xfId="2" applyFill="1" applyBorder="1" applyAlignment="1" applyProtection="1">
      <alignment vertical="center" wrapText="1"/>
      <protection locked="0"/>
    </xf>
    <xf numFmtId="4" fontId="2" fillId="0" borderId="57" xfId="2" applyNumberFormat="1" applyFill="1" applyBorder="1" applyAlignment="1" applyProtection="1">
      <alignment horizontal="right" vertical="center" wrapText="1"/>
      <protection locked="0"/>
    </xf>
    <xf numFmtId="0" fontId="2" fillId="0" borderId="57" xfId="2" applyFill="1" applyBorder="1" applyAlignment="1" applyProtection="1">
      <alignment horizontal="center" vertical="center" wrapText="1"/>
      <protection locked="0"/>
    </xf>
    <xf numFmtId="2" fontId="2" fillId="4" borderId="58" xfId="2" applyNumberFormat="1" applyFill="1" applyBorder="1" applyAlignment="1">
      <alignment horizontal="right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0" fillId="0" borderId="7" xfId="0" applyBorder="1"/>
    <xf numFmtId="0" fontId="2" fillId="0" borderId="57" xfId="2" applyFill="1" applyBorder="1" applyAlignment="1" applyProtection="1">
      <alignment horizontal="center" vertical="center"/>
      <protection locked="0"/>
    </xf>
    <xf numFmtId="4" fontId="2" fillId="0" borderId="37" xfId="2" applyNumberFormat="1" applyFill="1" applyBorder="1" applyAlignment="1" applyProtection="1">
      <alignment horizontal="center" vertical="center"/>
      <protection locked="0"/>
    </xf>
    <xf numFmtId="2" fontId="2" fillId="0" borderId="59" xfId="2" applyNumberFormat="1" applyFill="1" applyBorder="1" applyAlignment="1" applyProtection="1">
      <alignment horizontal="left" vertical="center" wrapText="1"/>
      <protection locked="0"/>
    </xf>
    <xf numFmtId="0" fontId="2" fillId="0" borderId="59" xfId="2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4" fontId="2" fillId="0" borderId="61" xfId="2" applyNumberFormat="1" applyFill="1" applyBorder="1" applyAlignment="1" applyProtection="1">
      <alignment horizontal="center" vertical="center"/>
      <protection locked="0"/>
    </xf>
    <xf numFmtId="4" fontId="2" fillId="0" borderId="42" xfId="2" applyNumberFormat="1" applyFill="1" applyBorder="1" applyAlignment="1" applyProtection="1">
      <alignment horizontal="center" vertical="center"/>
      <protection locked="0"/>
    </xf>
    <xf numFmtId="4" fontId="2" fillId="0" borderId="44" xfId="2" applyNumberFormat="1" applyFill="1" applyBorder="1" applyAlignment="1" applyProtection="1">
      <alignment horizontal="center" vertical="center"/>
      <protection locked="0"/>
    </xf>
    <xf numFmtId="4" fontId="2" fillId="0" borderId="45" xfId="2" applyNumberFormat="1" applyFill="1" applyBorder="1" applyAlignment="1" applyProtection="1">
      <alignment horizontal="center" vertical="center"/>
      <protection locked="0"/>
    </xf>
    <xf numFmtId="4" fontId="2" fillId="0" borderId="62" xfId="2" applyNumberFormat="1" applyFill="1" applyBorder="1" applyAlignment="1" applyProtection="1">
      <alignment horizontal="center" vertical="center"/>
      <protection locked="0"/>
    </xf>
    <xf numFmtId="4" fontId="2" fillId="0" borderId="43" xfId="2" applyNumberFormat="1" applyFill="1" applyBorder="1" applyAlignment="1" applyProtection="1">
      <alignment horizontal="center" vertical="center"/>
      <protection locked="0"/>
    </xf>
    <xf numFmtId="4" fontId="2" fillId="0" borderId="46" xfId="2" applyNumberFormat="1" applyFill="1" applyBorder="1" applyAlignment="1" applyProtection="1">
      <alignment horizontal="center" vertical="center"/>
      <protection locked="0"/>
    </xf>
    <xf numFmtId="0" fontId="2" fillId="0" borderId="58" xfId="2" applyFill="1" applyBorder="1" applyAlignment="1" applyProtection="1">
      <alignment horizontal="center" vertical="center"/>
      <protection locked="0"/>
    </xf>
    <xf numFmtId="0" fontId="2" fillId="0" borderId="11" xfId="2" applyFill="1" applyBorder="1" applyAlignment="1" applyProtection="1">
      <alignment horizontal="center" vertical="center"/>
      <protection locked="0"/>
    </xf>
    <xf numFmtId="0" fontId="2" fillId="0" borderId="64" xfId="2" applyFill="1" applyBorder="1" applyAlignment="1" applyProtection="1">
      <alignment horizontal="left" vertical="center" wrapText="1"/>
      <protection locked="0"/>
    </xf>
    <xf numFmtId="165" fontId="2" fillId="0" borderId="64" xfId="2" applyNumberFormat="1" applyFill="1" applyBorder="1" applyAlignment="1" applyProtection="1">
      <alignment horizontal="left" vertical="center" wrapText="1"/>
      <protection locked="0"/>
    </xf>
    <xf numFmtId="0" fontId="2" fillId="0" borderId="65" xfId="2" applyFill="1" applyBorder="1" applyAlignment="1" applyProtection="1">
      <alignment horizontal="center" vertical="center"/>
      <protection locked="0"/>
    </xf>
    <xf numFmtId="4" fontId="2" fillId="0" borderId="60" xfId="2" applyNumberFormat="1" applyFill="1" applyBorder="1" applyAlignment="1" applyProtection="1">
      <alignment horizontal="center" vertical="center"/>
      <protection locked="0"/>
    </xf>
    <xf numFmtId="4" fontId="2" fillId="0" borderId="14" xfId="2" applyNumberFormat="1" applyFill="1" applyBorder="1" applyAlignment="1" applyProtection="1">
      <alignment horizontal="center" vertical="center"/>
      <protection locked="0"/>
    </xf>
    <xf numFmtId="4" fontId="2" fillId="0" borderId="63" xfId="2" applyNumberFormat="1" applyFill="1" applyBorder="1" applyAlignment="1" applyProtection="1">
      <alignment horizontal="center" vertical="center"/>
      <protection locked="0"/>
    </xf>
    <xf numFmtId="4" fontId="2" fillId="0" borderId="66" xfId="2" applyNumberFormat="1" applyFill="1" applyBorder="1" applyAlignment="1" applyProtection="1">
      <alignment horizontal="center" vertical="center"/>
      <protection locked="0"/>
    </xf>
    <xf numFmtId="4" fontId="2" fillId="0" borderId="67" xfId="2" applyNumberFormat="1" applyFill="1" applyBorder="1" applyAlignment="1" applyProtection="1">
      <alignment horizontal="center" vertical="center"/>
      <protection locked="0"/>
    </xf>
    <xf numFmtId="4" fontId="2" fillId="0" borderId="68" xfId="2" applyNumberForma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" fillId="0" borderId="69" xfId="2" applyFill="1" applyBorder="1" applyAlignment="1" applyProtection="1">
      <alignment horizontal="center" vertical="center"/>
      <protection locked="0"/>
    </xf>
    <xf numFmtId="0" fontId="2" fillId="0" borderId="70" xfId="2" applyFill="1" applyBorder="1" applyAlignment="1" applyProtection="1">
      <alignment horizontal="center" vertical="center"/>
      <protection locked="0"/>
    </xf>
    <xf numFmtId="0" fontId="2" fillId="0" borderId="71" xfId="2" applyFill="1" applyBorder="1" applyAlignment="1" applyProtection="1">
      <alignment horizontal="center" vertical="center"/>
      <protection locked="0"/>
    </xf>
    <xf numFmtId="2" fontId="2" fillId="5" borderId="69" xfId="2" applyNumberFormat="1" applyFill="1" applyBorder="1" applyAlignment="1">
      <alignment horizontal="right" vertical="center" wrapText="1"/>
    </xf>
    <xf numFmtId="2" fontId="2" fillId="5" borderId="70" xfId="2" applyNumberFormat="1" applyFill="1" applyBorder="1" applyAlignment="1">
      <alignment horizontal="right" vertical="center" wrapText="1"/>
    </xf>
    <xf numFmtId="2" fontId="2" fillId="5" borderId="71" xfId="2" applyNumberFormat="1" applyFill="1" applyBorder="1" applyAlignment="1">
      <alignment horizontal="right" vertical="center" wrapText="1"/>
    </xf>
    <xf numFmtId="4" fontId="2" fillId="0" borderId="69" xfId="2" applyNumberFormat="1" applyFill="1" applyBorder="1" applyAlignment="1" applyProtection="1">
      <alignment horizontal="center" vertical="center"/>
      <protection locked="0"/>
    </xf>
    <xf numFmtId="4" fontId="2" fillId="0" borderId="70" xfId="2" applyNumberFormat="1" applyFill="1" applyBorder="1" applyAlignment="1" applyProtection="1">
      <alignment horizontal="center" vertical="center"/>
      <protection locked="0"/>
    </xf>
    <xf numFmtId="4" fontId="2" fillId="0" borderId="71" xfId="2" applyNumberFormat="1" applyFill="1" applyBorder="1" applyAlignment="1" applyProtection="1">
      <alignment horizontal="center" vertical="center"/>
      <protection locked="0"/>
    </xf>
    <xf numFmtId="4" fontId="2" fillId="5" borderId="69" xfId="2" applyNumberFormat="1" applyFill="1" applyBorder="1" applyAlignment="1">
      <alignment horizontal="right" vertical="center" wrapText="1"/>
    </xf>
    <xf numFmtId="4" fontId="2" fillId="5" borderId="70" xfId="2" applyNumberFormat="1" applyFill="1" applyBorder="1" applyAlignment="1">
      <alignment horizontal="right" vertical="center" wrapText="1"/>
    </xf>
    <xf numFmtId="4" fontId="2" fillId="5" borderId="71" xfId="2" applyNumberFormat="1" applyFill="1" applyBorder="1" applyAlignment="1">
      <alignment horizontal="right" vertical="center" wrapText="1"/>
    </xf>
    <xf numFmtId="4" fontId="2" fillId="4" borderId="69" xfId="2" applyNumberFormat="1" applyFill="1" applyBorder="1" applyAlignment="1" applyProtection="1">
      <alignment horizontal="right" vertical="center" wrapText="1"/>
    </xf>
    <xf numFmtId="4" fontId="2" fillId="4" borderId="70" xfId="2" applyNumberFormat="1" applyFill="1" applyBorder="1" applyAlignment="1" applyProtection="1">
      <alignment horizontal="right" vertical="center" wrapText="1"/>
    </xf>
    <xf numFmtId="2" fontId="2" fillId="4" borderId="70" xfId="2" applyNumberFormat="1" applyFill="1" applyBorder="1" applyAlignment="1">
      <alignment horizontal="right" vertical="center" wrapText="1"/>
    </xf>
    <xf numFmtId="4" fontId="2" fillId="4" borderId="72" xfId="2" applyNumberFormat="1" applyFill="1" applyBorder="1" applyAlignment="1" applyProtection="1">
      <alignment horizontal="right" vertical="center" wrapText="1"/>
    </xf>
    <xf numFmtId="0" fontId="16" fillId="9" borderId="74" xfId="5" applyFont="1" applyBorder="1" applyAlignment="1">
      <alignment vertical="center" wrapText="1"/>
    </xf>
    <xf numFmtId="0" fontId="7" fillId="8" borderId="29" xfId="6" applyBorder="1" applyAlignment="1">
      <alignment vertical="center"/>
    </xf>
    <xf numFmtId="0" fontId="7" fillId="8" borderId="28" xfId="6" applyBorder="1" applyAlignment="1">
      <alignment vertical="center"/>
    </xf>
    <xf numFmtId="0" fontId="7" fillId="8" borderId="74" xfId="6" applyBorder="1" applyAlignment="1">
      <alignment vertical="center"/>
    </xf>
    <xf numFmtId="4" fontId="2" fillId="4" borderId="11" xfId="2" applyNumberFormat="1" applyFill="1" applyBorder="1" applyAlignment="1">
      <alignment horizontal="right" vertical="center" wrapText="1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0" borderId="77" xfId="2" applyFill="1" applyBorder="1" applyAlignment="1" applyProtection="1">
      <alignment horizontal="left" vertical="center"/>
      <protection locked="0"/>
    </xf>
    <xf numFmtId="0" fontId="30" fillId="0" borderId="55" xfId="0" applyFont="1" applyBorder="1" applyAlignment="1" applyProtection="1">
      <alignment horizontal="left" vertical="center" wrapText="1"/>
      <protection locked="0"/>
    </xf>
    <xf numFmtId="0" fontId="2" fillId="0" borderId="76" xfId="2" applyFill="1" applyBorder="1" applyAlignment="1" applyProtection="1">
      <alignment horizontal="left" vertical="center"/>
      <protection locked="0"/>
    </xf>
    <xf numFmtId="0" fontId="2" fillId="0" borderId="75" xfId="2" applyFill="1" applyBorder="1" applyAlignment="1" applyProtection="1">
      <alignment horizontal="center" vertical="center"/>
      <protection locked="0"/>
    </xf>
    <xf numFmtId="4" fontId="2" fillId="4" borderId="71" xfId="2" applyNumberFormat="1" applyFill="1" applyBorder="1" applyAlignment="1" applyProtection="1">
      <alignment horizontal="right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4" fontId="2" fillId="4" borderId="1" xfId="2" applyNumberFormat="1" applyFill="1" applyAlignment="1">
      <alignment horizontal="right" vertical="center" wrapText="1"/>
    </xf>
    <xf numFmtId="4" fontId="2" fillId="4" borderId="54" xfId="2" applyNumberFormat="1" applyFill="1" applyBorder="1" applyAlignment="1">
      <alignment horizontal="right" vertical="center" wrapText="1"/>
    </xf>
    <xf numFmtId="4" fontId="30" fillId="4" borderId="53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57" xfId="2" applyNumberFormat="1" applyFill="1" applyBorder="1" applyAlignment="1">
      <alignment horizontal="right" vertical="center" wrapText="1"/>
    </xf>
    <xf numFmtId="4" fontId="2" fillId="5" borderId="1" xfId="2" applyNumberFormat="1" applyFill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8" borderId="28" xfId="6" applyBorder="1" applyAlignment="1">
      <alignment vertical="center" wrapText="1"/>
    </xf>
    <xf numFmtId="0" fontId="7" fillId="8" borderId="74" xfId="6" applyBorder="1" applyAlignment="1">
      <alignment vertical="center" wrapText="1"/>
    </xf>
    <xf numFmtId="0" fontId="16" fillId="9" borderId="28" xfId="5" applyFont="1" applyBorder="1" applyAlignment="1">
      <alignment vertical="center" wrapText="1"/>
    </xf>
    <xf numFmtId="4" fontId="7" fillId="8" borderId="28" xfId="6" applyNumberFormat="1" applyBorder="1" applyAlignment="1">
      <alignment vertical="center"/>
    </xf>
    <xf numFmtId="4" fontId="30" fillId="4" borderId="5" xfId="0" applyNumberFormat="1" applyFont="1" applyFill="1" applyBorder="1" applyAlignment="1">
      <alignment horizontal="right" vertical="center" wrapText="1"/>
    </xf>
    <xf numFmtId="9" fontId="24" fillId="0" borderId="25" xfId="1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/>
    </xf>
    <xf numFmtId="10" fontId="0" fillId="0" borderId="0" xfId="0" applyNumberFormat="1" applyAlignment="1">
      <alignment horizontal="center" vertical="center"/>
    </xf>
    <xf numFmtId="9" fontId="25" fillId="0" borderId="25" xfId="1" applyFont="1" applyFill="1" applyBorder="1" applyAlignment="1" applyProtection="1">
      <alignment vertical="center" wrapText="1"/>
      <protection locked="0"/>
    </xf>
    <xf numFmtId="167" fontId="13" fillId="0" borderId="83" xfId="4" applyNumberFormat="1" applyFont="1" applyFill="1" applyBorder="1" applyAlignment="1" applyProtection="1">
      <alignment vertical="center" wrapText="1"/>
      <protection locked="0"/>
    </xf>
    <xf numFmtId="166" fontId="13" fillId="0" borderId="82" xfId="4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vertical="center" wrapText="1"/>
    </xf>
    <xf numFmtId="37" fontId="0" fillId="0" borderId="0" xfId="10" applyNumberFormat="1" applyFont="1" applyAlignment="1">
      <alignment vertical="center"/>
    </xf>
    <xf numFmtId="37" fontId="1" fillId="0" borderId="0" xfId="0" applyNumberFormat="1" applyFont="1" applyAlignment="1">
      <alignment vertical="center"/>
    </xf>
    <xf numFmtId="168" fontId="0" fillId="0" borderId="0" xfId="10" applyNumberFormat="1" applyFont="1" applyAlignment="1">
      <alignment vertical="center"/>
    </xf>
    <xf numFmtId="0" fontId="26" fillId="0" borderId="36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31" fillId="0" borderId="17" xfId="12" applyFont="1" applyFill="1" applyBorder="1" applyAlignment="1" applyProtection="1">
      <alignment horizontal="center" vertical="center" wrapText="1"/>
    </xf>
    <xf numFmtId="0" fontId="7" fillId="8" borderId="5" xfId="6" applyAlignment="1" applyProtection="1">
      <alignment horizontal="center" vertical="center" wrapText="1"/>
    </xf>
    <xf numFmtId="0" fontId="6" fillId="9" borderId="9" xfId="5" applyAlignment="1">
      <alignment horizontal="center" vertical="center" wrapText="1"/>
    </xf>
    <xf numFmtId="0" fontId="6" fillId="9" borderId="51" xfId="5" applyBorder="1" applyAlignment="1">
      <alignment horizontal="center" vertical="center" wrapText="1"/>
    </xf>
    <xf numFmtId="0" fontId="17" fillId="0" borderId="5" xfId="4" applyFont="1" applyFill="1" applyBorder="1" applyAlignment="1" applyProtection="1">
      <alignment horizontal="center" vertical="center" wrapText="1"/>
      <protection locked="0"/>
    </xf>
    <xf numFmtId="0" fontId="17" fillId="0" borderId="19" xfId="4" applyFont="1" applyFill="1" applyBorder="1" applyAlignment="1" applyProtection="1">
      <alignment horizontal="center" vertical="center" wrapText="1"/>
      <protection locked="0"/>
    </xf>
    <xf numFmtId="0" fontId="27" fillId="0" borderId="20" xfId="4" applyFont="1" applyFill="1" applyBorder="1" applyAlignment="1" applyProtection="1">
      <alignment vertical="center" wrapText="1"/>
    </xf>
    <xf numFmtId="0" fontId="27" fillId="0" borderId="21" xfId="4" applyFont="1" applyFill="1" applyBorder="1" applyAlignment="1" applyProtection="1">
      <alignment vertical="center" wrapText="1"/>
    </xf>
    <xf numFmtId="0" fontId="27" fillId="0" borderId="22" xfId="4" applyFont="1" applyFill="1" applyBorder="1" applyAlignment="1" applyProtection="1">
      <alignment vertical="center" wrapText="1"/>
    </xf>
    <xf numFmtId="0" fontId="6" fillId="9" borderId="50" xfId="5" applyBorder="1" applyAlignment="1">
      <alignment vertical="center" wrapText="1"/>
    </xf>
    <xf numFmtId="0" fontId="6" fillId="9" borderId="9" xfId="5" applyAlignment="1">
      <alignment vertical="center" wrapText="1"/>
    </xf>
    <xf numFmtId="0" fontId="17" fillId="0" borderId="18" xfId="4" applyFont="1" applyFill="1" applyBorder="1" applyAlignment="1" applyProtection="1">
      <alignment vertical="center" wrapText="1"/>
      <protection locked="0"/>
    </xf>
    <xf numFmtId="0" fontId="17" fillId="0" borderId="5" xfId="4" applyFont="1" applyFill="1" applyBorder="1" applyAlignment="1" applyProtection="1">
      <alignment vertical="center" wrapText="1"/>
      <protection locked="0"/>
    </xf>
    <xf numFmtId="165" fontId="27" fillId="0" borderId="31" xfId="4" applyNumberFormat="1" applyFont="1" applyFill="1" applyBorder="1" applyAlignment="1">
      <alignment horizontal="right" vertical="center" indent="1"/>
    </xf>
    <xf numFmtId="165" fontId="27" fillId="0" borderId="34" xfId="4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7" fillId="8" borderId="29" xfId="6" applyBorder="1" applyAlignment="1">
      <alignment vertical="center" wrapText="1"/>
    </xf>
    <xf numFmtId="0" fontId="7" fillId="8" borderId="28" xfId="6" applyBorder="1" applyAlignment="1">
      <alignment vertical="center" wrapText="1"/>
    </xf>
    <xf numFmtId="0" fontId="16" fillId="9" borderId="29" xfId="5" applyFont="1" applyBorder="1" applyAlignment="1">
      <alignment vertical="center" wrapText="1"/>
    </xf>
    <xf numFmtId="0" fontId="16" fillId="9" borderId="28" xfId="5" applyFont="1" applyBorder="1" applyAlignment="1">
      <alignment vertical="center" wrapText="1"/>
    </xf>
    <xf numFmtId="0" fontId="0" fillId="0" borderId="80" xfId="0" applyBorder="1" applyAlignment="1">
      <alignment horizontal="center"/>
    </xf>
    <xf numFmtId="0" fontId="7" fillId="7" borderId="10" xfId="6" applyFill="1" applyBorder="1" applyAlignment="1">
      <alignment horizontal="center" vertical="center"/>
    </xf>
    <xf numFmtId="0" fontId="7" fillId="7" borderId="3" xfId="6" applyFill="1" applyBorder="1" applyAlignment="1">
      <alignment horizontal="center" vertical="center"/>
    </xf>
    <xf numFmtId="0" fontId="7" fillId="7" borderId="73" xfId="6" applyFill="1" applyBorder="1" applyAlignment="1">
      <alignment horizontal="center" vertical="center"/>
    </xf>
    <xf numFmtId="0" fontId="7" fillId="8" borderId="29" xfId="6" applyBorder="1" applyAlignment="1">
      <alignment vertical="center"/>
    </xf>
    <xf numFmtId="0" fontId="7" fillId="8" borderId="28" xfId="6" applyBorder="1" applyAlignment="1">
      <alignment vertical="center"/>
    </xf>
    <xf numFmtId="0" fontId="7" fillId="5" borderId="81" xfId="6" applyFill="1" applyBorder="1" applyAlignment="1">
      <alignment horizontal="center" vertical="center"/>
    </xf>
    <xf numFmtId="0" fontId="7" fillId="5" borderId="52" xfId="6" applyFill="1" applyBorder="1" applyAlignment="1">
      <alignment horizontal="center" vertical="center"/>
    </xf>
    <xf numFmtId="0" fontId="11" fillId="0" borderId="0" xfId="8" applyAlignment="1"/>
    <xf numFmtId="0" fontId="7" fillId="5" borderId="84" xfId="6" applyFill="1" applyBorder="1" applyAlignment="1">
      <alignment horizontal="center" vertical="center"/>
    </xf>
    <xf numFmtId="4" fontId="7" fillId="8" borderId="28" xfId="6" applyNumberFormat="1" applyBorder="1" applyAlignment="1">
      <alignment vertical="center"/>
    </xf>
    <xf numFmtId="4" fontId="7" fillId="8" borderId="74" xfId="6" applyNumberFormat="1" applyBorder="1" applyAlignment="1">
      <alignment vertical="center"/>
    </xf>
    <xf numFmtId="4" fontId="16" fillId="9" borderId="28" xfId="5" applyNumberFormat="1" applyFont="1" applyBorder="1" applyAlignment="1">
      <alignment vertical="center"/>
    </xf>
    <xf numFmtId="2" fontId="7" fillId="8" borderId="28" xfId="6" applyNumberFormat="1" applyBorder="1" applyAlignment="1">
      <alignment vertical="center"/>
    </xf>
    <xf numFmtId="0" fontId="7" fillId="8" borderId="85" xfId="6" applyBorder="1" applyAlignment="1">
      <alignment vertical="center" wrapText="1"/>
    </xf>
    <xf numFmtId="0" fontId="7" fillId="8" borderId="17" xfId="6" applyBorder="1" applyAlignment="1">
      <alignment vertical="center" wrapText="1"/>
    </xf>
    <xf numFmtId="0" fontId="6" fillId="9" borderId="6" xfId="5" applyBorder="1" applyAlignment="1">
      <alignment horizontal="left" vertical="center"/>
    </xf>
  </cellXfs>
  <cellStyles count="13">
    <cellStyle name="Comma" xfId="10" builtinId="3"/>
    <cellStyle name="Heading 1" xfId="5" builtinId="16" customBuiltin="1"/>
    <cellStyle name="Heading 2" xfId="6" builtinId="17" customBuiltin="1"/>
    <cellStyle name="Heading 3" xfId="11" builtinId="18"/>
    <cellStyle name="Heading 4" xfId="7" builtinId="19" customBuiltin="1"/>
    <cellStyle name="Input" xfId="2" builtinId="20"/>
    <cellStyle name="Normal" xfId="0" builtinId="0" customBuiltin="1"/>
    <cellStyle name="Normal 2" xfId="9" xr:uid="{F7353DAB-B145-4683-A01B-FB65D8CFA701}"/>
    <cellStyle name="Output" xfId="3" builtinId="21" customBuiltin="1"/>
    <cellStyle name="Percent" xfId="1" builtinId="5"/>
    <cellStyle name="Title" xfId="4" builtinId="15"/>
    <cellStyle name="Title 2" xfId="8" xr:uid="{A5F7A6D8-6EC4-4580-8A2A-BFD91CAAD9CD}"/>
    <cellStyle name="Warning Text" xfId="12" builtinId="11"/>
  </cellStyles>
  <dxfs count="38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4" tint="0.79998168889431442"/>
      </font>
      <border>
        <left style="thin">
          <color theme="0" tint="-0.24994659260841701"/>
        </left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 outline="0">
        <left style="medium">
          <color theme="6"/>
        </left>
        <right style="thin">
          <color rgb="FF7F7F7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indexed="64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  <right style="medium">
          <color theme="6"/>
        </right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thin">
          <color rgb="FF7F7F7F"/>
        </left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medium">
          <color theme="6"/>
        </left>
        <right style="medium">
          <color theme="6"/>
        </right>
      </border>
    </dxf>
    <dxf>
      <numFmt numFmtId="2" formatCode="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outline="0">
        <right style="thin">
          <color rgb="FF7F7F7F"/>
        </right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thin">
          <color theme="0" tint="-0.499984740745262"/>
        </left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border>
        <top style="thin">
          <color indexed="64"/>
        </top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7F7F7F"/>
        </top>
        <bottom style="thin">
          <color rgb="FF7F7F7F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7F7F7F"/>
        </top>
        <bottom style="thin">
          <color rgb="FF7F7F7F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7F7F7F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rgb="FF7F7F7F"/>
        </left>
        <right/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</border>
    </dxf>
    <dxf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alignment horizontal="center" vertical="center" textRotation="0" wrapText="1" indent="0" justifyLastLine="0" shrinkToFit="0" readingOrder="0"/>
    </dxf>
    <dxf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 outline="0">
        <left style="medium">
          <color theme="6"/>
        </left>
        <right style="thin">
          <color rgb="FF7F7F7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rgb="FF7F7F7F"/>
        </top>
        <bottom style="thin">
          <color rgb="FF7F7F7F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indexed="64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medium">
          <color theme="6"/>
        </left>
        <right style="medium">
          <color theme="6"/>
        </right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>
        <right style="thin">
          <color rgb="FF7F7F7F"/>
        </right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thin">
          <color rgb="FF7F7F7F"/>
        </left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medium">
          <color theme="6"/>
        </left>
        <right style="medium">
          <color theme="6"/>
        </right>
      </border>
    </dxf>
    <dxf>
      <numFmt numFmtId="2" formatCode="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outline="0">
        <right style="thin">
          <color rgb="FF7F7F7F"/>
        </right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0" indent="0" justifyLastLine="0" shrinkToFit="0" readingOrder="0"/>
      <border>
        <left style="thin">
          <color theme="0" tint="-0.499984740745262"/>
        </left>
      </border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/>
      </font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165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numFmt numFmtId="165" formatCode="&quot;$&quot;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border>
        <top style="thin">
          <color indexed="64"/>
        </top>
      </border>
    </dxf>
    <dxf>
      <alignment horizontal="center" vertical="center" textRotation="0" indent="0" justifyLastLine="0" shrinkToFit="0" readingOrder="0"/>
    </dxf>
    <dxf>
      <numFmt numFmtId="2" formatCode="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</border>
      <protection locked="0" hidden="0"/>
    </dxf>
    <dxf>
      <border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theme="1" tint="0.499984740745262"/>
        </left>
        <top style="medium">
          <color indexed="64"/>
        </top>
      </border>
    </dxf>
    <dxf>
      <alignment vertical="top" textRotation="0" wrapText="1" indent="0" justifyLastLine="0" shrinkToFit="0" readingOrder="0"/>
    </dxf>
    <dxf>
      <alignment horizontal="center" vertical="center" textRotation="0" indent="0" justifyLastLine="0" shrinkToFit="0" readingOrder="0"/>
      <border diagonalUp="0" diagonalDown="0">
        <left style="thin">
          <color theme="6"/>
        </left>
        <right style="thin">
          <color theme="6"/>
        </right>
        <top/>
        <vertical style="thin">
          <color theme="6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1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indexed="64"/>
        </top>
        <bottom style="thin">
          <color indexed="64"/>
        </bottom>
      </border>
      <protection locked="0" hidden="0"/>
    </dxf>
    <dxf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7F7F7F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color rgb="FF3F3F76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Times New Roman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 style="thin">
          <color rgb="FF7F7F7F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F7F7F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right style="thin">
          <color rgb="FF7F7F7F"/>
        </right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rgb="FF7F7F7F"/>
        </left>
        <right style="thin">
          <color rgb="FF7F7F7F"/>
        </right>
        <top/>
        <bottom/>
        <vertical style="thin">
          <color rgb="FF7F7F7F"/>
        </vertical>
        <horizontal/>
      </border>
    </dxf>
    <dxf>
      <alignment vertical="center" textRotation="0" indent="0" justifyLastLine="0" shrinkToFit="0" readingOrder="0"/>
    </dxf>
    <dxf>
      <font>
        <b/>
      </font>
      <alignment vertical="center" textRotation="0" wrapText="1" indent="0" justifyLastLine="0" shrinkToFit="0" readingOrder="0"/>
    </dxf>
    <dxf>
      <numFmt numFmtId="2" formatCode="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thin">
          <color rgb="FF7F7F7F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165" formatCode="&quot;$&quot;#,##0"/>
      <alignment horizontal="center" vertical="center" textRotation="0" wrapText="1" indent="0" justifyLastLine="0" shrinkToFit="0" readingOrder="0"/>
      <border diagonalUp="0" diagonalDown="0">
        <left style="thin">
          <color rgb="FF7F7F7F"/>
        </left>
        <right/>
        <top/>
        <bottom/>
        <vertical/>
        <horizontal/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7F7F7F"/>
        </left>
        <right style="thin">
          <color rgb="FF7F7F7F"/>
        </right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</border>
      <protection locked="0" hidden="0"/>
    </dxf>
    <dxf>
      <border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theme="1" tint="0.499984740745262"/>
        </left>
        <top style="medium">
          <color indexed="64"/>
        </top>
      </border>
    </dxf>
    <dxf>
      <alignment vertical="top" textRotation="0" wrapText="1" indent="0" justifyLastLine="0" shrinkToFit="0" readingOrder="0"/>
    </dxf>
    <dxf>
      <alignment horizontal="center" vertical="center" textRotation="0" indent="0" justifyLastLine="0" shrinkToFit="0" readingOrder="0"/>
      <border diagonalUp="0" diagonalDown="0">
        <left style="thin">
          <color theme="6"/>
        </left>
        <right style="thin">
          <color theme="6"/>
        </right>
        <top/>
        <vertical style="thin">
          <color theme="6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  <alignment vertical="center" textRotation="0" indent="0" justifyLastLine="0" shrinkToFit="0" readingOrder="0"/>
    </dxf>
    <dxf>
      <numFmt numFmtId="168" formatCode="_(* #,##0_);_(* \(#,##0\);_(* &quot;-&quot;??_);_(@_)"/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  <alignment horizontal="general" vertical="center" textRotation="0" wrapText="0" indent="0" justifyLastLine="0" shrinkToFit="0" readingOrder="0"/>
    </dxf>
    <dxf>
      <numFmt numFmtId="5" formatCode="#,##0_);\(#,##0\)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  <alignment vertical="center" textRotation="0" indent="0" justifyLastLine="0" shrinkToFit="0" readingOrder="0"/>
    </dxf>
    <dxf>
      <numFmt numFmtId="5" formatCode="#,##0_);\(#,##0\)"/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  <alignment horizontal="general" vertical="center" textRotation="0" wrapText="0" indent="0" justifyLastLine="0" shrinkToFit="0" readingOrder="0"/>
    </dxf>
    <dxf>
      <numFmt numFmtId="5" formatCode="#,##0_);\(#,##0\)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  <alignment horizontal="general" vertical="center" textRotation="0" wrapText="0" indent="0" justifyLastLine="0" shrinkToFit="0" readingOrder="0"/>
    </dxf>
    <dxf>
      <numFmt numFmtId="5" formatCode="#,##0_);\(#,##0\)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  <alignment horizontal="general" vertical="center" textRotation="0" wrapText="0" indent="0" justifyLastLine="0" shrinkToFit="0" readingOrder="0"/>
    </dxf>
    <dxf>
      <numFmt numFmtId="5" formatCode="#,##0_);\(#,##0\)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2"/>
        <scheme val="minor"/>
      </font>
      <numFmt numFmtId="5" formatCode="#,##0_);\(#,##0\)"/>
      <alignment vertical="center" textRotation="0" indent="0" justifyLastLine="0" shrinkToFit="0" readingOrder="0"/>
    </dxf>
    <dxf>
      <numFmt numFmtId="168" formatCode="_(* #,##0_);_(* \(#,##0\);_(* &quot;-&quot;??_);_(@_)"/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minor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minor"/>
      </font>
      <alignment horizontal="center" vertical="center" textRotation="0" wrapText="1" indent="0" justifyLastLine="0" shrinkToFit="0" readingOrder="0"/>
    </dxf>
    <dxf>
      <numFmt numFmtId="14" formatCode="0.00%"/>
    </dxf>
    <dxf>
      <numFmt numFmtId="14" formatCode="0.00%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58C4C2C-5EA1-4272-B279-E8350FAF0797}" name="Grant_Salaries" displayName="Grant_Salaries" ref="B29:C34" headerRowDxfId="380" dataDxfId="379">
  <autoFilter ref="B29:C34" xr:uid="{8F2BA77A-E4E1-4A7C-975B-6A208510DBAC}">
    <filterColumn colId="0" hiddenButton="1"/>
    <filterColumn colId="1" hiddenButton="1"/>
  </autoFilter>
  <tableColumns count="2">
    <tableColumn id="1" xr3:uid="{81A99742-8B17-451D-B365-C930CAAF8227}" name="Name and Surname, Position" dataDxfId="378"/>
    <tableColumn id="5" xr3:uid="{B76E1313-EBFC-44D5-99EF-73EE8D769E7A}" name="FTE" dataDxfId="377" totalsRowDxfId="376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1C64E6-C790-4BC7-A523-6D710B29D74B}" name="Grants" displayName="Grants" ref="B68:C74" totalsRowCount="1" headerRowDxfId="328" dataDxfId="327" totalsRowDxfId="326">
  <autoFilter ref="B68:C73" xr:uid="{061C64E6-C790-4BC7-A523-6D710B29D74B}"/>
  <tableColumns count="2">
    <tableColumn id="1" xr3:uid="{72FC02D9-6A34-4CCB-9B4B-0D9EAECBF580}" name="Purpose and Description (Please include a high-level budget breakdown, if known)" totalsRowLabel="Total" dataDxfId="325" totalsRowDxfId="324"/>
    <tableColumn id="7" xr3:uid="{851B7FB5-E118-4AA1-8480-51C616C8FB21}" name="Amount" totalsRowFunction="sum" dataDxfId="323" totalsRowDxfId="322" dataCellStyle="Comma" totalsRowCellStyle="Comma"/>
  </tableColumns>
  <tableStyleInfo name="TableStyleLight18" showFirstColumn="0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576B8B-5C4C-451A-9765-30C10A35C956}" name="Travel_Staff" displayName="Travel_Staff" ref="B5:U26" totalsRowCount="1" headerRowDxfId="321" dataDxfId="320" totalsRowDxfId="318" tableBorderDxfId="319" totalsRowBorderDxfId="317">
  <autoFilter ref="B5:U25" xr:uid="{F8C146D9-0A4B-4259-B532-BB8AF73112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2" xr3:uid="{3BA4654D-8D59-4056-90CF-51A6E1AC155B}" name="Name(s)" totalsRowLabel="Total" dataDxfId="316" totalsRowDxfId="162" dataCellStyle="Input"/>
    <tableColumn id="3" xr3:uid="{0B9BBFDF-0A89-4EA6-8C71-C89A120AA189}" name="Purpose of travel" dataDxfId="315" totalsRowDxfId="161" dataCellStyle="Input"/>
    <tableColumn id="4" xr3:uid="{0F57FE36-0E16-4DC0-A0B1-73BF973879B1}" name="Origin" dataDxfId="314" totalsRowDxfId="160" dataCellStyle="Input"/>
    <tableColumn id="5" xr3:uid="{489F3E21-FDE0-41DD-8936-1DB4B7CC8D46}" name="Destination" dataDxfId="313" totalsRowDxfId="159" dataCellStyle="Input"/>
    <tableColumn id="6" xr3:uid="{3BABFC1F-4604-456C-9E1D-CA334329DF72}" name="Intercity Travel _x000a_(Total for Flights, Train etc.)" dataDxfId="312" totalsRowDxfId="158" dataCellStyle="Input"/>
    <tableColumn id="7" xr3:uid="{B0DC6FE7-CDA2-4E58-986D-93E42309D9B3}" name="Hotel _x000a_(Per night)" dataDxfId="311" totalsRowDxfId="157" dataCellStyle="Input"/>
    <tableColumn id="8" xr3:uid="{C511F555-79D6-4391-9A0A-F7DB36360343}" name="Meals _x000a_(Per day)" dataDxfId="310" totalsRowDxfId="156" dataCellStyle="Input"/>
    <tableColumn id="9" xr3:uid="{2B5AB6D1-3109-4C7A-9DCA-3211BFA5CDD7}" name="Ground Transportation (Per day)" dataDxfId="309" totalsRowDxfId="155" dataCellStyle="Input"/>
    <tableColumn id="10" xr3:uid="{34A442B2-A3A6-4C24-A5C7-449134C53E81}" name="Column1" dataDxfId="308" totalsRowDxfId="154">
      <calculatedColumnFormula>IF(ISBLANK(Travel_Staff[[#This Row],['# of days]]),"","x")</calculatedColumnFormula>
    </tableColumn>
    <tableColumn id="11" xr3:uid="{C46C23AF-F2D2-4DDA-A3DC-24565CC20426}" name="# of days" dataDxfId="307" totalsRowDxfId="153" dataCellStyle="Input"/>
    <tableColumn id="12" xr3:uid="{76C96F3E-0CF5-4911-9BC2-A2F68BA1A601}" name="Column2" dataDxfId="306" totalsRowDxfId="152" dataCellStyle="Percent">
      <calculatedColumnFormula>IF(ISBLANK(Travel_Staff[[#This Row],['# of days]]),"","=")</calculatedColumnFormula>
    </tableColumn>
    <tableColumn id="13" xr3:uid="{9FD46739-F077-45A6-9DA5-7EC94807337A}" name="Cost per Trip" dataDxfId="305" totalsRowDxfId="151" dataCellStyle="Input">
      <calculatedColumnFormula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calculatedColumnFormula>
    </tableColumn>
    <tableColumn id="14" xr3:uid="{0E5301CE-90B5-4F0F-9050-B85693116C5B}" name="Column3" dataDxfId="304" totalsRowDxfId="150">
      <calculatedColumnFormula>IF(ISBLANK(Travel_Staff[[#This Row],['# of travelers]]),"","x")</calculatedColumnFormula>
    </tableColumn>
    <tableColumn id="15" xr3:uid="{989FF511-B00B-492D-81E4-8CC7A396EC03}" name="# of travelers" dataDxfId="303" totalsRowDxfId="149" dataCellStyle="Input"/>
    <tableColumn id="16" xr3:uid="{C2759EE0-3BE3-48B3-B1AE-6138B707F12F}" name="Column4" dataDxfId="302" totalsRowDxfId="148" dataCellStyle="Percent">
      <calculatedColumnFormula>IF(ISBLANK(Travel_Staff[[#This Row],['# of travelers]]),"","=")</calculatedColumnFormula>
    </tableColumn>
    <tableColumn id="17" xr3:uid="{432F6D70-F936-4F4E-839C-5A8AF412A169}" name="Total per Trip" dataDxfId="301" totalsRowDxfId="147" dataCellStyle="Input">
      <calculatedColumnFormula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calculatedColumnFormula>
    </tableColumn>
    <tableColumn id="18" xr3:uid="{BECB37DE-548E-4875-8679-BC8B2CD91E48}" name="Column6" dataDxfId="300" totalsRowDxfId="146">
      <calculatedColumnFormula>IF(ISBLANK(Travel_Staff[[#This Row],['# of trips]]),"","x")</calculatedColumnFormula>
    </tableColumn>
    <tableColumn id="19" xr3:uid="{78840318-6282-4AAB-984D-3142594D646E}" name="# of trips" dataDxfId="299" totalsRowDxfId="145" dataCellStyle="Input"/>
    <tableColumn id="20" xr3:uid="{5E0B3823-A4F2-4586-984B-D3C0E6D6967A}" name="Column7" dataDxfId="298" totalsRowDxfId="144" dataCellStyle="Percent">
      <calculatedColumnFormula>IF(ISBLANK(Travel_Staff[[#This Row],['# of trips]]),"","=")</calculatedColumnFormula>
    </tableColumn>
    <tableColumn id="21" xr3:uid="{40CE217E-67ED-409C-81A2-A1389C196248}" name="TOTAL" totalsRowFunction="sum" dataDxfId="297" totalsRowDxfId="143" dataCellStyle="Input">
      <calculatedColumnFormula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calculatedColumnFormula>
    </tableColumn>
  </tableColumns>
  <tableStyleInfo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7DC8177-9D95-45F6-9557-F349A462690F}" name="Travel_Other" displayName="Travel_Other" ref="B53:F63" totalsRowCount="1" headerRowDxfId="296" dataDxfId="295" totalsRowDxfId="294" totalsRowBorderDxfId="293" headerRowCellStyle="Normal">
  <autoFilter ref="B53:F62" xr:uid="{B741E0B1-DAF3-427A-817C-F16FA425092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2" xr3:uid="{B899F5D0-D10D-4E1D-B247-055161B0B016}" name="Name(s)" totalsRowLabel="Total" dataDxfId="292" totalsRowDxfId="291" dataCellStyle="Input"/>
    <tableColumn id="3" xr3:uid="{21A3A1AD-9D1B-4C5E-8570-1EE835575623}" name="Description" dataDxfId="290" totalsRowDxfId="289" dataCellStyle="Input"/>
    <tableColumn id="13" xr3:uid="{2ABCAC08-7BAE-4DF5-B92A-004E68E649C7}" name="Cost" dataDxfId="288" totalsRowDxfId="287" dataCellStyle="Input"/>
    <tableColumn id="17" xr3:uid="{E6E3A48D-C84E-4C4E-989C-0DCFFE60D77E}" name="Quantity" dataDxfId="286" totalsRowDxfId="285" dataCellStyle="Input"/>
    <tableColumn id="21" xr3:uid="{FCC32A49-AD93-4ADF-A36B-3D7CE5692D03}" name="TOTAL" totalsRowFunction="sum" dataDxfId="284" totalsRowDxfId="283" dataCellStyle="Input">
      <calculatedColumnFormula>Travel_Other[[#This Row],[Cost]]*Travel_Other[[#This Row],[Quantity]]</calculatedColumnFormula>
    </tableColumn>
  </tableColumns>
  <tableStyleInfo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9083371-FF21-46B2-8957-8FA70EC4BAF4}" name="Travel_Sub" displayName="Travel_Sub" ref="B29:U50" totalsRowCount="1" headerRowDxfId="282" dataDxfId="281" totalsRowDxfId="279" tableBorderDxfId="280" totalsRowBorderDxfId="278">
  <autoFilter ref="B29:U49" xr:uid="{19083371-FF21-46B2-8957-8FA70EC4BA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2" xr3:uid="{51FA0977-1414-4E5F-87EF-ACAA59B207F0}" name="Name(s)" totalsRowLabel="Total" dataDxfId="277" totalsRowDxfId="142" dataCellStyle="Input"/>
    <tableColumn id="3" xr3:uid="{F490AD5F-F464-4F64-AA4D-8713375D2A26}" name="Purpose of travel" dataDxfId="276" totalsRowDxfId="141" dataCellStyle="Input"/>
    <tableColumn id="4" xr3:uid="{9B965C18-2CFB-44E6-9275-1EC60F22C790}" name="Origin" dataDxfId="275" totalsRowDxfId="140" dataCellStyle="Input"/>
    <tableColumn id="5" xr3:uid="{69F61696-A960-4006-B15D-D9E829D5C56A}" name="Destination" dataDxfId="274" totalsRowDxfId="139" dataCellStyle="Input"/>
    <tableColumn id="6" xr3:uid="{6CEC4421-803B-419C-BC39-90885DAF58A9}" name="Intercity Travel _x000a_(Total for Flights, Train etc.)" dataDxfId="273" totalsRowDxfId="138" dataCellStyle="Input"/>
    <tableColumn id="7" xr3:uid="{8775CCA9-547C-4C7E-863F-AD36F5FC5427}" name="Hotel _x000a_(Per night)" dataDxfId="272" totalsRowDxfId="137" dataCellStyle="Input"/>
    <tableColumn id="8" xr3:uid="{65C1CBB8-8E9F-4AEB-A15E-3611C9F872C3}" name="Meals _x000a_(Per day)" dataDxfId="271" totalsRowDxfId="136" dataCellStyle="Input"/>
    <tableColumn id="9" xr3:uid="{5971B78A-752B-4F3E-AA4D-875A19726CCA}" name="Ground Transportation (Per day)" dataDxfId="270" totalsRowDxfId="135" dataCellStyle="Input"/>
    <tableColumn id="10" xr3:uid="{CFB1CA09-AE68-4DEE-B340-59416DA6CD6D}" name="Column1" dataDxfId="269" totalsRowDxfId="134">
      <calculatedColumnFormula>IF(ISBLANK(Travel_Sub[[#This Row],['# of days]]),"","x")</calculatedColumnFormula>
    </tableColumn>
    <tableColumn id="11" xr3:uid="{193DB3C7-BF6E-49DB-8928-67CDF95B6257}" name="# of days" dataDxfId="268" totalsRowDxfId="133" dataCellStyle="Input"/>
    <tableColumn id="12" xr3:uid="{45F03CF8-7DFA-4152-97F1-B0273A494DD2}" name="Column2" dataDxfId="267" totalsRowDxfId="132" dataCellStyle="Percent">
      <calculatedColumnFormula>IF(ISBLANK(Travel_Sub[[#This Row],['# of days]]),"","=")</calculatedColumnFormula>
    </tableColumn>
    <tableColumn id="13" xr3:uid="{9FD4B17C-9F16-4D46-A860-C179D9808B3D}" name="Cost per Trip" dataDxfId="266" totalsRowDxfId="131" dataCellStyle="Input">
      <calculatedColumnFormula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calculatedColumnFormula>
    </tableColumn>
    <tableColumn id="14" xr3:uid="{DD9B45F9-F422-4D89-BFC2-F2FCFB1CAF72}" name="Column3" dataDxfId="265" totalsRowDxfId="130">
      <calculatedColumnFormula>IF(ISBLANK(Travel_Sub[[#This Row],['# of travelers]]),"","x")</calculatedColumnFormula>
    </tableColumn>
    <tableColumn id="15" xr3:uid="{408DD645-E405-4C62-AC26-46E18CD297AF}" name="# of travelers" dataDxfId="264" totalsRowDxfId="129" dataCellStyle="Input"/>
    <tableColumn id="16" xr3:uid="{2F172C9E-3428-4CAA-A681-8B5D3050A067}" name="Column4" dataDxfId="263" totalsRowDxfId="128" dataCellStyle="Percent">
      <calculatedColumnFormula>IF(ISBLANK(Travel_Sub[[#This Row],['# of travelers]]),"","=")</calculatedColumnFormula>
    </tableColumn>
    <tableColumn id="17" xr3:uid="{87711386-189A-4745-9689-82D23DF63AD3}" name="Total per Trip" dataDxfId="262" totalsRowDxfId="127" dataCellStyle="Input">
      <calculatedColumnFormula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calculatedColumnFormula>
    </tableColumn>
    <tableColumn id="18" xr3:uid="{807AFD33-EE00-4050-9AA2-0B1C9FA4191A}" name="Column6" dataDxfId="261" totalsRowDxfId="126">
      <calculatedColumnFormula>IF(ISBLANK(Travel_Sub[[#This Row],['# of trips]]),"","x")</calculatedColumnFormula>
    </tableColumn>
    <tableColumn id="19" xr3:uid="{3EF4FBF2-7CEB-4F9D-9D29-54BE617F36D5}" name="# of trips" dataDxfId="260" totalsRowDxfId="125" dataCellStyle="Input"/>
    <tableColumn id="20" xr3:uid="{03B86EF8-C626-4330-9E83-96B6D8EC6919}" name="Column7" dataDxfId="259" totalsRowDxfId="124" dataCellStyle="Percent">
      <calculatedColumnFormula>IF(ISBLANK(Travel_Sub[[#This Row],['# of trips]]),"","=")</calculatedColumnFormula>
    </tableColumn>
    <tableColumn id="21" xr3:uid="{D95B8FB0-4CD7-495D-8E4A-A3440A2B9B65}" name="TOTAL" totalsRowFunction="sum" dataDxfId="258" totalsRowDxfId="123" dataCellStyle="Input">
      <calculatedColumnFormula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calculatedColumnFormula>
    </tableColumn>
  </tableColumns>
  <tableStyleInfo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6AA0B44-F88D-4C8F-BF29-59245A61F177}" name="Conferences_Staff" displayName="Conferences_Staff" ref="B6:AM18" totalsRowCount="1" headerRowDxfId="257" totalsRowBorderDxfId="256">
  <tableColumns count="38">
    <tableColumn id="1" xr3:uid="{3A056B47-204E-4DB0-9FFA-66EB28D6CDB7}" name="Conference / Meeting Name" totalsRowLabel="Total" dataDxfId="255" totalsRowDxfId="122" dataCellStyle="Input"/>
    <tableColumn id="21" xr3:uid="{4380BD3C-1256-46D1-983A-24EDFE25C5D2}" name="Purpose" dataDxfId="254" totalsRowDxfId="121" dataCellStyle="Input"/>
    <tableColumn id="4" xr3:uid="{FE8E8D81-38B1-4398-AAE9-A2B7AF6B9902}" name="Location" dataDxfId="253" totalsRowDxfId="120" dataCellStyle="Input"/>
    <tableColumn id="18" xr3:uid="{5202708C-B781-47A3-B529-24EA7CB89F63}" name="# of Meetings " dataDxfId="252" totalsRowDxfId="119" dataCellStyle="Input"/>
    <tableColumn id="40" xr3:uid="{4467D4A6-E700-45B1-8D63-2BB0FA0688F4}" name="Column1" dataDxfId="251" totalsRowDxfId="118" dataCellStyle="Input">
      <calculatedColumnFormula>IF(ISBLANK(Conferences_Staff[[#This Row],['# of rental days]]),"","x")</calculatedColumnFormula>
    </tableColumn>
    <tableColumn id="5" xr3:uid="{6275CC4F-3C57-47A1-B770-C1A7BA71EC6E}" name="Event space rental _x000a_(Per day)" dataDxfId="250" totalsRowDxfId="117" dataCellStyle="Input"/>
    <tableColumn id="6" xr3:uid="{D722AE0E-9659-45CE-AAB7-E8EC7222F3F3}" name="Audio / Visual rental _x000a_(Per day)" dataDxfId="249" totalsRowDxfId="116" dataCellStyle="Input"/>
    <tableColumn id="7" xr3:uid="{E666460F-7EA3-46C2-A8AA-455AC0EF2F22}" name="Column12" dataDxfId="248" totalsRowDxfId="115">
      <calculatedColumnFormula>IF(ISBLANK(Conferences_Staff[[#This Row],['# of rental days]]),"","x")</calculatedColumnFormula>
    </tableColumn>
    <tableColumn id="8" xr3:uid="{5043BF11-7F47-4F9B-9750-1AFCC2EE92D0}" name="# of rental days" dataDxfId="247" totalsRowDxfId="114" dataCellStyle="Input"/>
    <tableColumn id="9" xr3:uid="{8DCAD20A-E8D2-4206-9FA2-460696DCB122}" name="Column4" dataDxfId="246" totalsRowDxfId="113" dataCellStyle="Percent">
      <calculatedColumnFormula>IF(ISBLANK(Conferences_Staff[[#This Row],['# of rental days]]),"","=")</calculatedColumnFormula>
    </tableColumn>
    <tableColumn id="10" xr3:uid="{FB09C7AC-C9F2-48F5-9F78-F4259355EBD0}" name="Total Rental" dataDxfId="245" totalsRowDxfId="112" dataCellStyle="Input">
      <calculatedColumnFormula>Conferences_Staff[[#This Row],['# of Meetings ]]*(SUM(Conferences_Staff[[#This Row],[Event space rental 
(Per day)]],Conferences_Staff[[#This Row],[Audio / Visual rental 
(Per day)]])*Conferences_Staff[[#This Row],['# of rental days]])</calculatedColumnFormula>
    </tableColumn>
    <tableColumn id="11" xr3:uid="{1C10D8BB-80A0-4C25-AD4A-19D22EA6ADDA}" name="Column5" dataDxfId="244" totalsRowDxfId="111"/>
    <tableColumn id="12" xr3:uid="{CC2EFFA9-5939-4672-B259-61A8080A552C}" name="Food / Beverages _x000a_(Per Person)" dataDxfId="243" totalsRowDxfId="110" dataCellStyle="Input"/>
    <tableColumn id="13" xr3:uid="{E2EFC75F-D5BD-43C4-B384-E1E16EA4041D}" name="Column6" dataDxfId="242" totalsRowDxfId="109">
      <calculatedColumnFormula>IF(ISBLANK(Conferences_Staff[[#This Row],['# of Attendees]]),"","x")</calculatedColumnFormula>
    </tableColumn>
    <tableColumn id="14" xr3:uid="{BAF54D01-7421-40B4-B99A-CF2D2E99EE12}" name="# of Attendees" dataDxfId="241" totalsRowDxfId="108" dataCellStyle="Input"/>
    <tableColumn id="22" xr3:uid="{26EC6BA1-DC9C-487B-981C-CEFCE5EAA8F4}" name="Column62" dataDxfId="240" totalsRowDxfId="107" dataCellStyle="Input">
      <calculatedColumnFormula>IF(ISBLANK(Conferences_Staff[[#This Row],['# of Attendees]]),"","x")</calculatedColumnFormula>
    </tableColumn>
    <tableColumn id="3" xr3:uid="{FEB3F0DF-805E-4DA9-9AB6-BD1895EDA3E2}" name="# of catering days" dataDxfId="239" totalsRowDxfId="106" dataCellStyle="Input"/>
    <tableColumn id="15" xr3:uid="{7167F0F6-0E50-4723-AC37-700D67226338}" name="Column7" dataDxfId="238" totalsRowDxfId="105" dataCellStyle="Percent">
      <calculatedColumnFormula>IF(ISBLANK(Conferences_Staff[[#This Row],['# of Attendees]]),"","=")</calculatedColumnFormula>
    </tableColumn>
    <tableColumn id="16" xr3:uid="{784B0735-BDB5-449F-9EC8-0E1DB0C20E17}" name="Total Catering" dataDxfId="237" totalsRowDxfId="104" dataCellStyle="Input">
      <calculatedColumnFormula>Conferences_Staff[[#This Row],['# of Meetings ]]*((Conferences_Staff[[#This Row],[Food / Beverages 
(Per Person)]]*Conferences_Staff[[#This Row],['# of catering days]]*Conferences_Staff[[#This Row],['# of Attendees]]))</calculatedColumnFormula>
    </tableColumn>
    <tableColumn id="17" xr3:uid="{0BBEC45C-CD63-4CD3-830C-9EDE3AFA64B0}" name="Column9" dataDxfId="236" totalsRowDxfId="103"/>
    <tableColumn id="36" xr3:uid="{96FB6D93-0E48-4148-B3CB-88F6FCC6137E}" name="Intercity Travel _x000a_(Total for Flights, Train etc.)" dataDxfId="235" totalsRowDxfId="102" dataCellStyle="Input"/>
    <tableColumn id="35" xr3:uid="{5BD9BB20-BFBA-4436-AE9E-684FCF194F22}" name="Hotel _x000a_(Per night)" dataDxfId="234" totalsRowDxfId="101" dataCellStyle="Input"/>
    <tableColumn id="34" xr3:uid="{5D4F23A6-EC29-4C34-970C-A87CE16D957E}" name="Meals _x000a_(Per day)" dataDxfId="233" totalsRowDxfId="100" dataCellStyle="Input"/>
    <tableColumn id="33" xr3:uid="{424DDCA4-CD29-47EC-A0AD-D48D925EE0D6}" name="Ground Transportation (Per day)" dataDxfId="232" totalsRowDxfId="99" dataCellStyle="Input"/>
    <tableColumn id="38" xr3:uid="{69F06D72-12FC-4EA0-B86C-8B13BEB75E8F}" name="Column915" dataDxfId="231" totalsRowDxfId="98">
      <calculatedColumnFormula>IF(ISBLANK(Conferences_Staff[[#This Row],['# of travel days]]),"","x")</calculatedColumnFormula>
    </tableColumn>
    <tableColumn id="31" xr3:uid="{0AA65542-FCDD-481A-8BE0-447FBDD0E749}" name="# of travel days" dataDxfId="230" totalsRowDxfId="97" dataCellStyle="Input"/>
    <tableColumn id="37" xr3:uid="{56823C9E-340A-42FA-9E6D-8E5D81177C97}" name="Column914" dataDxfId="229" totalsRowDxfId="96">
      <calculatedColumnFormula>IF(ISBLANK(Conferences_Staff[[#This Row],['# of travel days]]),"","=")</calculatedColumnFormula>
    </tableColumn>
    <tableColumn id="27" xr3:uid="{8CBAE7F5-96C4-4233-96BE-8D80FF03D376}" name="Cost per Trip" dataDxfId="228" totalsRowDxfId="95" dataCellStyle="Input">
      <calculatedColumnFormula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calculatedColumnFormula>
    </tableColumn>
    <tableColumn id="32" xr3:uid="{C0E8BF58-C34F-4CBE-8CB5-CA6DC91F6933}" name="Column2" dataDxfId="227" totalsRowDxfId="94">
      <calculatedColumnFormula>IF(ISBLANK(Conferences_Staff[[#This Row],['# of travelers]]),"","x")</calculatedColumnFormula>
    </tableColumn>
    <tableColumn id="28" xr3:uid="{906BE757-26E0-4AC2-B029-30B2004045E9}" name="# of travelers" dataDxfId="226" totalsRowDxfId="93" dataCellStyle="Input"/>
    <tableColumn id="26" xr3:uid="{7EC74970-8473-48E3-B5C4-BC684F9CF74B}" name="Column52" dataDxfId="225" totalsRowDxfId="92">
      <calculatedColumnFormula>IF(ISBLANK(Conferences_Staff[[#This Row],['# of travelers]]),"","=")</calculatedColumnFormula>
    </tableColumn>
    <tableColumn id="25" xr3:uid="{5BCECD03-7E36-40FB-AB96-F24C734AFFFE}" name="Total per Trip" dataDxfId="224" totalsRowDxfId="91" dataCellStyle="Input">
      <calculatedColumnFormula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calculatedColumnFormula>
    </tableColumn>
    <tableColumn id="24" xr3:uid="{858FE8F2-03AF-40CA-9AD4-EC6AF224911B}" name="Column73" dataDxfId="223" totalsRowDxfId="90">
      <calculatedColumnFormula>IF(ISBLANK(Conferences_Staff[[#This Row],['# of trips ]]),"","x")</calculatedColumnFormula>
    </tableColumn>
    <tableColumn id="23" xr3:uid="{A3AEBA3A-7F5F-45F7-8B26-EEF266EB5009}" name="# of trips " dataDxfId="222" totalsRowDxfId="89" dataCellStyle="Input"/>
    <tableColumn id="19" xr3:uid="{52960CE3-F28F-4FA9-A4BC-F32CB3B4CC6B}" name="Column82" dataDxfId="221" totalsRowDxfId="88" dataCellStyle="Percent">
      <calculatedColumnFormula>IF(ISBLANK(Conferences_Staff[[#This Row],['# of trips ]]),"","=")</calculatedColumnFormula>
    </tableColumn>
    <tableColumn id="39" xr3:uid="{8E6443D3-9665-4EA0-BC18-7F9F70B41B83}" name="Total Third Party Travel" dataDxfId="220" totalsRowDxfId="87" dataCellStyle="Input">
      <calculatedColumnFormula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calculatedColumnFormula>
    </tableColumn>
    <tableColumn id="41" xr3:uid="{48CDD07B-256A-4118-A70B-AB80942C81FC}" name="Column32" dataDxfId="219" totalsRowDxfId="86"/>
    <tableColumn id="20" xr3:uid="{86D5DC25-59FB-4E46-9E05-1672C0867381}" name="TOTAL" totalsRowFunction="sum" dataDxfId="218" totalsRowDxfId="85" dataCellStyle="Input">
      <calculatedColumnFormula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7638AE5-A235-4B23-A649-F6D29E223E62}" name="Tbl_OtherConferenceMeetingCosts" displayName="Tbl_OtherConferenceMeetingCosts" ref="B37:E43" totalsRowCount="1" headerRowDxfId="217" dataDxfId="215" headerRowBorderDxfId="216" tableBorderDxfId="214" totalsRowBorderDxfId="213">
  <autoFilter ref="B37:E42" xr:uid="{17969EFF-1523-48F5-A7D0-E1D52C025D07}">
    <filterColumn colId="0" hiddenButton="1"/>
    <filterColumn colId="1" hiddenButton="1"/>
    <filterColumn colId="2" hiddenButton="1"/>
    <filterColumn colId="3" hiddenButton="1"/>
  </autoFilter>
  <tableColumns count="4">
    <tableColumn id="1" xr3:uid="{091EA7E6-62E2-458F-BBD9-9BD064B4170C}" name="Description" totalsRowLabel="Total" dataDxfId="212" totalsRowDxfId="211" dataCellStyle="Input"/>
    <tableColumn id="7" xr3:uid="{DD3D2F9C-57F6-417E-ABAD-0148A6A14061}" name="Cost" dataDxfId="210" totalsRowDxfId="209" dataCellStyle="Input"/>
    <tableColumn id="9" xr3:uid="{7EC44172-A18E-4F90-BFCC-096DB3431772}" name="Quantity" dataDxfId="208" totalsRowDxfId="207" dataCellStyle="Input"/>
    <tableColumn id="11" xr3:uid="{8EF093BD-3D66-4DC8-8198-C8952E6E6346}" name="Total" totalsRowFunction="sum" dataDxfId="206" totalsRowDxfId="205" dataCellStyle="Input" totalsRowCellStyle="Input">
      <calculatedColumnFormula>Tbl_OtherConferenceMeetingCosts[[#This Row],[Cost]]*Tbl_OtherConferenceMeetingCosts[[#This Row],[Quantity]]</calculatedColumnFormula>
    </tableColumn>
  </tableColumns>
  <tableStyleInfo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701F86F-A083-49E1-9DFB-5981C00612FB}" name="Conferences_Sub" displayName="Conferences_Sub" ref="B22:AM34" totalsRowCount="1" headerRowDxfId="204" totalsRowBorderDxfId="203">
  <tableColumns count="38">
    <tableColumn id="1" xr3:uid="{54E38570-0F66-44D9-9E13-A292C92F1C26}" name="Conference / Meeting Name" totalsRowLabel="Total" dataDxfId="202" totalsRowDxfId="84" dataCellStyle="Input"/>
    <tableColumn id="21" xr3:uid="{7052BBC4-3FA5-4BE8-8897-25E45017F05F}" name="Purpose" dataDxfId="201" totalsRowDxfId="83" dataCellStyle="Input"/>
    <tableColumn id="4" xr3:uid="{F39F035D-258E-4EBD-A80D-885FEBA17FF2}" name="Location" dataDxfId="200" totalsRowDxfId="82" dataCellStyle="Input"/>
    <tableColumn id="18" xr3:uid="{BFEC7354-3D2B-4933-B5FC-FE25BD843475}" name="# of Meetings " dataDxfId="199" totalsRowDxfId="81" dataCellStyle="Input"/>
    <tableColumn id="40" xr3:uid="{E98A092A-0F40-4BD9-8162-1B4AB51422D0}" name="Column1" dataDxfId="198" totalsRowDxfId="80" dataCellStyle="Input">
      <calculatedColumnFormula>IF(ISBLANK(Conferences_Sub[[#This Row],['# of rental days]]),"","x")</calculatedColumnFormula>
    </tableColumn>
    <tableColumn id="5" xr3:uid="{B108AF95-A1EA-489E-A290-48F4ECAEC775}" name="Event space rental _x000a_(Per day)" dataDxfId="197" totalsRowDxfId="79" dataCellStyle="Input"/>
    <tableColumn id="6" xr3:uid="{ED631A34-C645-46D9-A6E3-0F6F58F82E1C}" name="Audio / Visual rental _x000a_(Per day)" dataDxfId="196" totalsRowDxfId="78" dataCellStyle="Input"/>
    <tableColumn id="7" xr3:uid="{208E6F72-708F-48F5-973C-3AC9A3464F11}" name="Column12" dataDxfId="195" totalsRowDxfId="77">
      <calculatedColumnFormula>IF(ISBLANK(Conferences_Sub[[#This Row],['# of rental days]]),"","x")</calculatedColumnFormula>
    </tableColumn>
    <tableColumn id="8" xr3:uid="{B653218C-3462-45DC-BC9B-FE56F5AB5476}" name="# of rental days" dataDxfId="194" totalsRowDxfId="76" dataCellStyle="Input"/>
    <tableColumn id="9" xr3:uid="{75D0AB41-5667-4A17-B3EE-B93B6036896F}" name="Column4" dataDxfId="193" totalsRowDxfId="75" dataCellStyle="Percent">
      <calculatedColumnFormula>IF(ISBLANK(Conferences_Sub[[#This Row],['# of rental days]]),"","=")</calculatedColumnFormula>
    </tableColumn>
    <tableColumn id="10" xr3:uid="{CE6A4840-124E-4E13-88E1-2EF25CE13EEE}" name="Total Rental" dataDxfId="192" totalsRowDxfId="74" dataCellStyle="Input">
      <calculatedColumnFormula>Conferences_Sub[[#This Row],['# of Meetings ]]*(SUM(Conferences_Sub[[#This Row],[Event space rental 
(Per day)]],Conferences_Sub[[#This Row],[Audio / Visual rental 
(Per day)]])*Conferences_Sub[[#This Row],['# of rental days]])</calculatedColumnFormula>
    </tableColumn>
    <tableColumn id="11" xr3:uid="{1B3FD773-666A-4A6F-AB79-BED230B787F6}" name="Column5" dataDxfId="191" totalsRowDxfId="73"/>
    <tableColumn id="12" xr3:uid="{F48533D6-0C2E-454E-ADB1-0D670411ADAD}" name="Food / Beverages _x000a_(Per Person)" dataDxfId="190" totalsRowDxfId="72" dataCellStyle="Input"/>
    <tableColumn id="13" xr3:uid="{5757236B-FAF8-40D2-B851-D6CC9B98199C}" name="Column6" dataDxfId="189" totalsRowDxfId="71">
      <calculatedColumnFormula>IF(ISBLANK(Conferences_Sub[[#This Row],['# of Attendees]]),"","x")</calculatedColumnFormula>
    </tableColumn>
    <tableColumn id="14" xr3:uid="{AB4450B7-DE2B-48AD-BCFB-0D7878F7B2EF}" name="# of Attendees" dataDxfId="188" totalsRowDxfId="70" dataCellStyle="Input"/>
    <tableColumn id="22" xr3:uid="{589D583F-FEA4-48FD-BA93-AF2D4BC84326}" name="Column62" dataDxfId="187" totalsRowDxfId="69" dataCellStyle="Input">
      <calculatedColumnFormula>IF(ISBLANK(Conferences_Sub[[#This Row],['# of Attendees]]),"","x")</calculatedColumnFormula>
    </tableColumn>
    <tableColumn id="3" xr3:uid="{DB696C00-3536-4809-AE18-40B626E35A62}" name="# of catering days" dataDxfId="186" totalsRowDxfId="68" dataCellStyle="Input"/>
    <tableColumn id="15" xr3:uid="{7BF8B5B4-9E9B-4B82-8DB7-C0F26E7E64CE}" name="Column7" dataDxfId="185" totalsRowDxfId="67" dataCellStyle="Percent">
      <calculatedColumnFormula>IF(ISBLANK(Conferences_Sub[[#This Row],['# of Attendees]]),"","=")</calculatedColumnFormula>
    </tableColumn>
    <tableColumn id="16" xr3:uid="{FBEC6B4E-202E-4E53-BC6D-5F6FF105F334}" name="Total Catering" dataDxfId="184" totalsRowDxfId="66" dataCellStyle="Input">
      <calculatedColumnFormula>Conferences_Sub[[#This Row],['# of Meetings ]]*((Conferences_Sub[[#This Row],[Food / Beverages 
(Per Person)]]*Conferences_Sub[[#This Row],['# of catering days]]*Conferences_Sub[[#This Row],['# of Attendees]]))</calculatedColumnFormula>
    </tableColumn>
    <tableColumn id="17" xr3:uid="{09D172CD-0F7B-4144-B201-CEB26CB6069D}" name="Column9" dataDxfId="183" totalsRowDxfId="65"/>
    <tableColumn id="36" xr3:uid="{0D606BFD-5476-499E-A222-F713DC8F0E99}" name="Intercity Travel _x000a_(Total for Flights, Train etc.)" dataDxfId="182" totalsRowDxfId="64" dataCellStyle="Input"/>
    <tableColumn id="35" xr3:uid="{21086E2B-CDB2-49CA-BD9A-2E6BA858EC33}" name="Hotel _x000a_(Per night)" dataDxfId="181" totalsRowDxfId="63" dataCellStyle="Input"/>
    <tableColumn id="34" xr3:uid="{0CF05036-0DA1-4348-8849-C5ED552A122B}" name="Meals _x000a_(Per day)" dataDxfId="180" totalsRowDxfId="62" dataCellStyle="Input"/>
    <tableColumn id="33" xr3:uid="{1FA28556-90A5-4A10-8CBE-1A5F0BBD34CA}" name="Ground Transportation (Per day)" dataDxfId="179" totalsRowDxfId="61" dataCellStyle="Input"/>
    <tableColumn id="38" xr3:uid="{83F32B14-7C32-489A-A440-8987EF869307}" name="Column915" dataDxfId="178" totalsRowDxfId="60">
      <calculatedColumnFormula>IF(ISBLANK(Conferences_Sub[[#This Row],['# of travel days]]),"","x")</calculatedColumnFormula>
    </tableColumn>
    <tableColumn id="31" xr3:uid="{07F3B006-E56F-415B-A0C1-5103EF290F89}" name="# of travel days" dataDxfId="177" totalsRowDxfId="59" dataCellStyle="Input"/>
    <tableColumn id="37" xr3:uid="{1227A4BF-DF5B-4338-B434-B404EF305F32}" name="Column914" dataDxfId="176" totalsRowDxfId="58">
      <calculatedColumnFormula>IF(ISBLANK(Conferences_Sub[[#This Row],['# of travel days]]),"","=")</calculatedColumnFormula>
    </tableColumn>
    <tableColumn id="27" xr3:uid="{22C621A1-5FD9-42DA-BE91-DD486CF013C1}" name="Cost per Trip" dataDxfId="175" totalsRowDxfId="57" dataCellStyle="Input">
      <calculatedColumnFormula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calculatedColumnFormula>
    </tableColumn>
    <tableColumn id="32" xr3:uid="{926B85ED-AD9F-4A33-989A-4EBB40AA62A0}" name="Column2" dataDxfId="174" totalsRowDxfId="56">
      <calculatedColumnFormula>IF(ISBLANK(Conferences_Sub[[#This Row],['# of travelers]]),"","x")</calculatedColumnFormula>
    </tableColumn>
    <tableColumn id="28" xr3:uid="{6AEDEA0A-7A64-4CB2-AA44-1F5E4DFA8A10}" name="# of travelers" dataDxfId="173" totalsRowDxfId="55" dataCellStyle="Input"/>
    <tableColumn id="26" xr3:uid="{1B6178BF-D382-4F23-A71C-A99A20AFE9AA}" name="Column52" dataDxfId="172" totalsRowDxfId="54">
      <calculatedColumnFormula>IF(ISBLANK(Conferences_Sub[[#This Row],['# of travelers]]),"","=")</calculatedColumnFormula>
    </tableColumn>
    <tableColumn id="25" xr3:uid="{5DE6824C-88A8-4F76-A73F-AB42A77BB820}" name="Total per Trip" dataDxfId="171" totalsRowDxfId="53" dataCellStyle="Input">
      <calculatedColumnFormula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calculatedColumnFormula>
    </tableColumn>
    <tableColumn id="24" xr3:uid="{6C601B19-CA95-45DC-A7F7-581FE48D5EA9}" name="Column73" dataDxfId="170" totalsRowDxfId="52">
      <calculatedColumnFormula>IF(ISBLANK(Conferences_Sub[[#This Row],['# of trips ]]),"","x")</calculatedColumnFormula>
    </tableColumn>
    <tableColumn id="23" xr3:uid="{CFCB3403-13C0-4745-BC1E-FBB0B8068824}" name="# of trips " dataDxfId="169" totalsRowDxfId="51" dataCellStyle="Input"/>
    <tableColumn id="19" xr3:uid="{FC88143C-FF0B-4688-9FFE-9C74AD19D779}" name="Column82" dataDxfId="168" totalsRowDxfId="50" dataCellStyle="Percent">
      <calculatedColumnFormula>IF(ISBLANK(Conferences_Sub[[#This Row],['# of trips ]]),"","=")</calculatedColumnFormula>
    </tableColumn>
    <tableColumn id="39" xr3:uid="{69885119-195E-4BF2-AAF2-10268D893D74}" name="Total Third Party Travel" dataDxfId="167" totalsRowDxfId="49" dataCellStyle="Input">
      <calculatedColumnFormula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calculatedColumnFormula>
    </tableColumn>
    <tableColumn id="41" xr3:uid="{5659B3EB-061B-4F44-8489-8BA6FD3ED5AB}" name="Column32" dataDxfId="166" totalsRowDxfId="48"/>
    <tableColumn id="20" xr3:uid="{B9380880-E15F-4C3B-912B-CFD67D8B4E7D}" name="TOTAL" totalsRowFunction="sum" dataDxfId="165" totalsRowDxfId="47" dataCellStyle="Input">
      <calculatedColumnFormula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DEF3520-376E-4087-B5E7-89760C58AFC9}" name="Currencies" displayName="Currencies" ref="B6:G139" totalsRowShown="0">
  <autoFilter ref="B6:G139" xr:uid="{CCE8724C-882B-4642-8C37-249AE3D43387}"/>
  <sortState xmlns:xlrd2="http://schemas.microsoft.com/office/spreadsheetml/2017/richdata2" ref="B7:G139">
    <sortCondition ref="B74"/>
  </sortState>
  <tableColumns count="6">
    <tableColumn id="6" xr3:uid="{8665E6FF-44E5-443B-8EB8-4AE094B665FE}" name="Country - Name, ISO" dataDxfId="164">
      <calculatedColumnFormula>Currencies[[#This Row],[Country]]&amp;" - "&amp;Currencies[[#This Row],[Currency Name]]&amp;", "&amp;Currencies[[#This Row],[ISO Code]]</calculatedColumnFormula>
    </tableColumn>
    <tableColumn id="5" xr3:uid="{EE2B8FEE-3858-4406-B1D0-E5F058BCBB1C}" name="Country"/>
    <tableColumn id="1" xr3:uid="{C090B9D5-FA46-4A1F-A350-75761A304870}" name="Country of Currency"/>
    <tableColumn id="2" xr3:uid="{C88E637A-C326-4C89-844D-F39337288A7F}" name="Currency Name"/>
    <tableColumn id="4" xr3:uid="{FD372B68-A892-46AF-8629-88286C2663B6}" name="ISO Code"/>
    <tableColumn id="3" xr3:uid="{24271AD6-0A3E-4DD4-943C-127C10C898A5}" name="Symbol" dataDxfId="163"/>
  </tableColumns>
  <tableStyleInfo name="TableStyleMedium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69C73C-9662-4B4A-A371-D23F8B52A841}" name="LST_Rates" displayName="LST_Rates" ref="B4:B7" totalsRowShown="0">
  <autoFilter ref="B4:B7" xr:uid="{7D69C73C-9662-4B4A-A371-D23F8B52A841}"/>
  <tableColumns count="1">
    <tableColumn id="1" xr3:uid="{F2F16034-3B08-4C95-9C06-D009906B9434}" name="Drop down list menu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EF958C5-896C-46B5-A306-2E15B79CF9B3}" name="LST_Units" displayName="LST_Units" ref="D4:D7" totalsRowShown="0">
  <autoFilter ref="D4:D7" xr:uid="{7EF958C5-896C-46B5-A306-2E15B79CF9B3}"/>
  <tableColumns count="1">
    <tableColumn id="1" xr3:uid="{958C0DCE-780D-433D-896A-B6CE220682CD}" name="Drop down list menu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BFDE08-32B0-4517-B25E-A82470E653DE}" name="Grant_Travel_Staff" displayName="Grant_Travel_Staff" ref="B48:C54" totalsRowCount="1" headerRowDxfId="375" dataDxfId="374" totalsRowDxfId="373">
  <autoFilter ref="B48:C53" xr:uid="{4BBFDE08-32B0-4517-B25E-A82470E653DE}">
    <filterColumn colId="0" hiddenButton="1"/>
    <filterColumn colId="1" hiddenButton="1"/>
  </autoFilter>
  <tableColumns count="2">
    <tableColumn id="1" xr3:uid="{4EC64653-3D61-429A-8252-A7E761EB487E}" name="Purpose and Description (Please include destination, if known)" totalsRowLabel="Total" dataDxfId="372" totalsRowDxfId="371"/>
    <tableColumn id="2" xr3:uid="{CEEBDFB7-A396-42F0-9F5C-9C0824776B97}" name="Amount" totalsRowFunction="sum" dataDxfId="370" totalsRowDxfId="369"/>
  </tableColumns>
  <tableStyleInfo name="TableStyleLight18" showFirstColumn="0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16BA871-19A0-4AC8-8A42-AC3A8529AEC4}" name="Grant_Conferences_Staff" displayName="Grant_Conferences_Staff" ref="B58:C64" totalsRowCount="1" headerRowDxfId="368" dataDxfId="367" totalsRowDxfId="366">
  <autoFilter ref="B58:C63" xr:uid="{416BA871-19A0-4AC8-8A42-AC3A8529AEC4}">
    <filterColumn colId="0" hiddenButton="1"/>
    <filterColumn colId="1" hiddenButton="1"/>
  </autoFilter>
  <tableColumns count="2">
    <tableColumn id="1" xr3:uid="{8721A0EB-A62B-4221-95BA-DD6C7BC6F2D2}" name="Purpose and Description (Please include destination, if known)" totalsRowLabel="Total" dataDxfId="365" totalsRowDxfId="364"/>
    <tableColumn id="7" xr3:uid="{9DD38F8B-41B4-41E3-BFED-A471AE610A4A}" name="Amount" totalsRowFunction="sum" dataDxfId="363" totalsRowDxfId="362"/>
  </tableColumns>
  <tableStyleInfo name="TableStyleLight18" showFirstColumn="0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7EEC70A-E202-44F1-A0A3-ECD56E144EE0}" name="Sub_Fees" displayName="Sub_Fees" ref="B78:C84" totalsRowCount="1" headerRowDxfId="361" dataDxfId="360" totalsRowDxfId="359">
  <autoFilter ref="B78:C83" xr:uid="{67EEC70A-E202-44F1-A0A3-ECD56E144EE0}">
    <filterColumn colId="0" hiddenButton="1"/>
    <filterColumn colId="1" hiddenButton="1"/>
  </autoFilter>
  <tableColumns count="2">
    <tableColumn id="1" xr3:uid="{77EB7628-419F-4CBB-8624-7F514AF7BA51}" name="Purpose and Description (Please include rates/# of days/# of hours, if known)" totalsRowLabel="Total" dataDxfId="358" totalsRowDxfId="357"/>
    <tableColumn id="7" xr3:uid="{4E7550EA-7761-499C-BC10-B09D6EAF5E8D}" name="Amount" totalsRowFunction="sum" dataDxfId="356" totalsRowDxfId="355" dataCellStyle="Comma" totalsRowCellStyle="Comma"/>
  </tableColumns>
  <tableStyleInfo name="TableStyleLight18" showFirstColumn="0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46D298A-FD80-4E76-AAB6-8B280FB53635}" name="Grants_Communications" displayName="Grants_Communications" ref="B108:C114" totalsRowCount="1" totalsRowDxfId="354">
  <autoFilter ref="B108:C113" xr:uid="{446D298A-FD80-4E76-AAB6-8B280FB53635}">
    <filterColumn colId="0" hiddenButton="1"/>
    <filterColumn colId="1" hiddenButton="1"/>
  </autoFilter>
  <tableColumns count="2">
    <tableColumn id="1" xr3:uid="{21DD432C-8E67-4A77-8FEC-94826566CFAC}" name="Purpose and Description" totalsRowLabel="Total" dataDxfId="353" totalsRowDxfId="352"/>
    <tableColumn id="2" xr3:uid="{01486CA5-CAE5-4C61-83A0-0855BFF1DA7A}" name="Amount" totalsRowFunction="sum" dataDxfId="351" totalsRowDxfId="350" dataCellStyle="Comma"/>
  </tableColumns>
  <tableStyleInfo name="TableStyleLight18" showFirstColumn="0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E52E8BA-4F35-40CF-ABEE-122EAAF095F4}" name="Grants_Equipment" displayName="Grants_Equipment" ref="B118:C124" totalsRowCount="1" headerRowDxfId="349" totalsRowDxfId="348">
  <autoFilter ref="B118:C123" xr:uid="{9E52E8BA-4F35-40CF-ABEE-122EAAF095F4}">
    <filterColumn colId="0" hiddenButton="1"/>
    <filterColumn colId="1" hiddenButton="1"/>
  </autoFilter>
  <tableColumns count="2">
    <tableColumn id="1" xr3:uid="{4AB8BD41-AB9A-419A-B9A3-B2B4BBCDCA67}" name="Purpose and Description" totalsRowLabel="Total" totalsRowDxfId="347"/>
    <tableColumn id="2" xr3:uid="{E343D425-318F-4780-8D97-6559108D387E}" name="Amount" totalsRowFunction="sum" dataDxfId="346" totalsRowDxfId="345" dataCellStyle="Comma"/>
  </tableColumns>
  <tableStyleInfo name="TableStyleLight18" showFirstColumn="0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1D9C032-AA87-4993-881B-5C8FA6EF8A1F}" name="Grants_Other" displayName="Grants_Other" ref="B128:C134" totalsRowCount="1" totalsRowDxfId="344">
  <autoFilter ref="B128:C133" xr:uid="{11D9C032-AA87-4993-881B-5C8FA6EF8A1F}">
    <filterColumn colId="0" hiddenButton="1"/>
    <filterColumn colId="1" hiddenButton="1"/>
  </autoFilter>
  <tableColumns count="2">
    <tableColumn id="1" xr3:uid="{B3747A48-A195-4DA2-8C05-991400E769C7}" name="Purpose and Description" totalsRowLabel="Total" dataDxfId="343" totalsRowDxfId="342"/>
    <tableColumn id="2" xr3:uid="{B239ACEE-486B-48AD-B293-D69546270054}" name="Amount" totalsRowFunction="sum" dataDxfId="341" totalsRowDxfId="340" dataCellStyle="Comma" totalsRowCellStyle="Comma"/>
  </tableColumns>
  <tableStyleInfo name="TableStyleLight18" showFirstColumn="0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2E11E07-7DD6-4AA2-A3F3-E82B478A126C}" name="Sub_Travel" displayName="Sub_Travel" ref="B88:C94" totalsRowCount="1" headerRowDxfId="339" dataDxfId="338" totalsRowDxfId="337">
  <autoFilter ref="B88:C93" xr:uid="{32E11E07-7DD6-4AA2-A3F3-E82B478A126C}"/>
  <tableColumns count="2">
    <tableColumn id="1" xr3:uid="{8F4B29DF-958F-4CE4-84F0-A3F61A701898}" name="Purpose and Description (Please include destination, if known)" totalsRowLabel="Total" dataDxfId="336" totalsRowDxfId="335"/>
    <tableColumn id="7" xr3:uid="{5B6C3E3A-1E38-4411-B984-F7D94AFAA03A}" name="Amount" totalsRowFunction="sum" dataDxfId="334" totalsRowDxfId="333" dataCellStyle="Comma" totalsRowCellStyle="Comma"/>
  </tableColumns>
  <tableStyleInfo name="TableStyleLight18" showFirstColumn="0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A06E462-00FD-463C-8228-E08881211362}" name="Sub_Conferences" displayName="Sub_Conferences" ref="B98:C104" totalsRowCount="1">
  <autoFilter ref="B98:C103" xr:uid="{BA06E462-00FD-463C-8228-E08881211362}"/>
  <tableColumns count="2">
    <tableColumn id="1" xr3:uid="{294A24F1-175F-457F-827B-03F7F9481E8C}" name="Purpose and Description (Please include destination, if known)" totalsRowLabel="Total" dataDxfId="332" totalsRowDxfId="331"/>
    <tableColumn id="7" xr3:uid="{B037353A-28D4-4BA1-9AC8-C2EB13495447}" name="Amount" totalsRowFunction="sum" dataDxfId="330" totalsRowDxfId="329" dataCellStyle="Comma" totalsRowCellStyle="Comma"/>
  </tableColumns>
  <tableStyleInfo name="TableStyleLight18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w Style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OREX@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69A6-C0E5-4AEE-91F0-BEB7141C100B}">
  <sheetPr codeName="Sheet2"/>
  <dimension ref="A1:XFC186"/>
  <sheetViews>
    <sheetView showGridLines="0" tabSelected="1" zoomScaleNormal="100" zoomScaleSheetLayoutView="100" workbookViewId="0">
      <selection activeCell="B48" sqref="B48"/>
    </sheetView>
  </sheetViews>
  <sheetFormatPr defaultColWidth="8.85546875" defaultRowHeight="15" customHeight="1" outlineLevelRow="1" x14ac:dyDescent="0.25"/>
  <cols>
    <col min="1" max="1" width="2.7109375" customWidth="1"/>
    <col min="2" max="2" width="80.7109375" customWidth="1"/>
    <col min="3" max="3" width="20.28515625" customWidth="1"/>
    <col min="4" max="5" width="20.7109375" customWidth="1"/>
    <col min="6" max="6" width="2.7109375" style="78" customWidth="1"/>
    <col min="7" max="11" width="8.85546875" hidden="1"/>
    <col min="12" max="16383" width="0" hidden="1" customWidth="1"/>
    <col min="16384" max="16384" width="15.5703125" hidden="1"/>
  </cols>
  <sheetData>
    <row r="1" spans="2:6" ht="15" customHeight="1" thickBot="1" x14ac:dyDescent="0.3"/>
    <row r="2" spans="2:6" ht="22.5" x14ac:dyDescent="0.25">
      <c r="B2" s="193" t="s">
        <v>0</v>
      </c>
      <c r="C2" s="194"/>
      <c r="D2" s="194"/>
      <c r="E2" s="195"/>
    </row>
    <row r="3" spans="2:6" ht="19.5" x14ac:dyDescent="0.25">
      <c r="B3" s="196" t="s">
        <v>1</v>
      </c>
      <c r="C3" s="197"/>
      <c r="D3" s="189" t="s">
        <v>2</v>
      </c>
      <c r="E3" s="190"/>
      <c r="F3" s="79"/>
    </row>
    <row r="4" spans="2:6" ht="23.25" x14ac:dyDescent="0.25">
      <c r="B4" s="198"/>
      <c r="C4" s="199"/>
      <c r="D4" s="191"/>
      <c r="E4" s="192"/>
      <c r="F4" s="79"/>
    </row>
    <row r="5" spans="2:6" ht="16.5" x14ac:dyDescent="0.25">
      <c r="B5" s="53" t="s">
        <v>3</v>
      </c>
      <c r="C5" s="188" t="s">
        <v>4</v>
      </c>
      <c r="D5" s="188"/>
      <c r="E5" s="60" t="s">
        <v>5</v>
      </c>
      <c r="F5" s="79"/>
    </row>
    <row r="6" spans="2:6" ht="15" customHeight="1" thickBot="1" x14ac:dyDescent="0.3">
      <c r="B6" s="62"/>
      <c r="C6" s="61" t="str">
        <f>RIGHT(B6,3)&amp; " 1 = "</f>
        <v xml:space="preserve"> 1 = </v>
      </c>
      <c r="D6" s="179"/>
      <c r="E6" s="178"/>
      <c r="F6" s="79"/>
    </row>
    <row r="7" spans="2:6" ht="45" customHeight="1" x14ac:dyDescent="0.25">
      <c r="B7" s="187" t="str">
        <f>IF(D22&gt;0.3,Expenses_Breakdown_Message,"")</f>
        <v/>
      </c>
      <c r="C7" s="187"/>
      <c r="D7" s="187"/>
      <c r="E7" s="187"/>
      <c r="F7" s="79"/>
    </row>
    <row r="8" spans="2:6" ht="15" hidden="1" customHeight="1" outlineLevel="1" x14ac:dyDescent="0.25">
      <c r="C8" s="57" t="str">
        <f>RIGHT(B6,3)</f>
        <v/>
      </c>
      <c r="D8" s="57" t="s">
        <v>6</v>
      </c>
      <c r="E8" s="57" t="s">
        <v>7</v>
      </c>
      <c r="F8" s="79"/>
    </row>
    <row r="9" spans="2:6" ht="15" hidden="1" customHeight="1" outlineLevel="1" x14ac:dyDescent="0.25">
      <c r="B9" s="63" t="s">
        <v>8</v>
      </c>
      <c r="C9" s="65">
        <f>Grant_Salaries_Total</f>
        <v>0</v>
      </c>
      <c r="D9" s="66">
        <f>IFERROR(C9/$C$23,0)</f>
        <v>0</v>
      </c>
      <c r="E9" s="74">
        <f>C9*$D$6</f>
        <v>0</v>
      </c>
      <c r="F9" s="79"/>
    </row>
    <row r="10" spans="2:6" ht="15" hidden="1" customHeight="1" outlineLevel="1" x14ac:dyDescent="0.25">
      <c r="B10" s="63" t="s">
        <v>9</v>
      </c>
      <c r="C10" s="67">
        <f>Grants_Benefits_Total</f>
        <v>0</v>
      </c>
      <c r="D10" s="64">
        <f>IFERROR(C10/$C$23,0)</f>
        <v>0</v>
      </c>
      <c r="E10" s="75">
        <f>C10*$D$6</f>
        <v>0</v>
      </c>
      <c r="F10" s="79"/>
    </row>
    <row r="11" spans="2:6" ht="15" hidden="1" customHeight="1" outlineLevel="1" x14ac:dyDescent="0.25">
      <c r="B11" s="63" t="s">
        <v>10</v>
      </c>
      <c r="C11" s="68">
        <f>Grants_Indirect_Total</f>
        <v>0</v>
      </c>
      <c r="D11" s="69">
        <f>IFERROR(C11/$C$23,0)</f>
        <v>0</v>
      </c>
      <c r="E11" s="76">
        <f>C11*$D$6</f>
        <v>0</v>
      </c>
      <c r="F11" s="79"/>
    </row>
    <row r="12" spans="2:6" ht="15.75" hidden="1" outlineLevel="1" x14ac:dyDescent="0.25">
      <c r="C12" s="72">
        <f>SUM(C9:C11)</f>
        <v>0</v>
      </c>
      <c r="D12" s="73">
        <f t="shared" ref="D12:E12" si="0">SUM(D9:D11)</f>
        <v>0</v>
      </c>
      <c r="E12" s="72">
        <f t="shared" si="0"/>
        <v>0</v>
      </c>
      <c r="F12" s="79"/>
    </row>
    <row r="13" spans="2:6" ht="15" hidden="1" customHeight="1" outlineLevel="1" x14ac:dyDescent="0.25">
      <c r="B13" s="63" t="s">
        <v>11</v>
      </c>
      <c r="C13" s="65">
        <f>Grant_Travel_Staff[[#Totals],[Amount]]</f>
        <v>0</v>
      </c>
      <c r="D13" s="66">
        <f t="shared" ref="D13:D21" si="1">IFERROR(C13/$C$23,0)</f>
        <v>0</v>
      </c>
      <c r="E13" s="74">
        <f t="shared" ref="E13:E21" si="2">C13*$D$6</f>
        <v>0</v>
      </c>
      <c r="F13" s="79"/>
    </row>
    <row r="14" spans="2:6" ht="15" hidden="1" customHeight="1" outlineLevel="1" x14ac:dyDescent="0.25">
      <c r="B14" s="63" t="s">
        <v>12</v>
      </c>
      <c r="C14" s="67">
        <f>Grant_Conferences_Staff[[#Totals],[Amount]]</f>
        <v>0</v>
      </c>
      <c r="D14" s="64">
        <f t="shared" si="1"/>
        <v>0</v>
      </c>
      <c r="E14" s="75">
        <f t="shared" si="2"/>
        <v>0</v>
      </c>
      <c r="F14" s="79"/>
    </row>
    <row r="15" spans="2:6" ht="15" hidden="1" customHeight="1" outlineLevel="1" x14ac:dyDescent="0.25">
      <c r="B15" s="63" t="s">
        <v>13</v>
      </c>
      <c r="C15" s="67">
        <f>Grants[[#Totals],[Amount]]</f>
        <v>0</v>
      </c>
      <c r="D15" s="64">
        <f t="shared" si="1"/>
        <v>0</v>
      </c>
      <c r="E15" s="75">
        <f t="shared" ref="E15" si="3">C15*$D$6</f>
        <v>0</v>
      </c>
      <c r="F15" s="79"/>
    </row>
    <row r="16" spans="2:6" ht="15" hidden="1" customHeight="1" outlineLevel="1" x14ac:dyDescent="0.25">
      <c r="B16" s="63" t="s">
        <v>14</v>
      </c>
      <c r="C16" s="67">
        <f>Sub_Fees[[#Totals],[Amount]]</f>
        <v>0</v>
      </c>
      <c r="D16" s="64">
        <f t="shared" si="1"/>
        <v>0</v>
      </c>
      <c r="E16" s="75">
        <f t="shared" si="2"/>
        <v>0</v>
      </c>
      <c r="F16" s="79"/>
    </row>
    <row r="17" spans="1:6" ht="15" hidden="1" customHeight="1" outlineLevel="1" x14ac:dyDescent="0.25">
      <c r="B17" s="63" t="s">
        <v>15</v>
      </c>
      <c r="C17" s="67">
        <f>Sub_Travel[[#Totals],[Amount]]</f>
        <v>0</v>
      </c>
      <c r="D17" s="64">
        <f t="shared" si="1"/>
        <v>0</v>
      </c>
      <c r="E17" s="75">
        <f t="shared" ref="E17:E18" si="4">C17*$D$6</f>
        <v>0</v>
      </c>
      <c r="F17" s="79"/>
    </row>
    <row r="18" spans="1:6" ht="15" hidden="1" customHeight="1" outlineLevel="1" x14ac:dyDescent="0.25">
      <c r="B18" s="63" t="s">
        <v>16</v>
      </c>
      <c r="C18" s="67">
        <f>Sub_Conferences[[#Totals],[Amount]]</f>
        <v>0</v>
      </c>
      <c r="D18" s="64">
        <f t="shared" si="1"/>
        <v>0</v>
      </c>
      <c r="E18" s="75">
        <f t="shared" si="4"/>
        <v>0</v>
      </c>
      <c r="F18" s="79"/>
    </row>
    <row r="19" spans="1:6" ht="15" hidden="1" customHeight="1" outlineLevel="1" x14ac:dyDescent="0.25">
      <c r="B19" s="63" t="s">
        <v>17</v>
      </c>
      <c r="C19" s="67">
        <f>Grants_Communications[[#Totals],[Amount]]</f>
        <v>0</v>
      </c>
      <c r="D19" s="64">
        <f t="shared" si="1"/>
        <v>0</v>
      </c>
      <c r="E19" s="75">
        <f t="shared" si="2"/>
        <v>0</v>
      </c>
      <c r="F19" s="79"/>
    </row>
    <row r="20" spans="1:6" ht="15" hidden="1" customHeight="1" outlineLevel="1" x14ac:dyDescent="0.25">
      <c r="B20" s="63" t="s">
        <v>18</v>
      </c>
      <c r="C20" s="67">
        <f>Grants_Equipment[[#Totals],[Amount]]</f>
        <v>0</v>
      </c>
      <c r="D20" s="64">
        <f t="shared" si="1"/>
        <v>0</v>
      </c>
      <c r="E20" s="75">
        <f t="shared" si="2"/>
        <v>0</v>
      </c>
      <c r="F20" s="79"/>
    </row>
    <row r="21" spans="1:6" ht="15" hidden="1" customHeight="1" outlineLevel="1" x14ac:dyDescent="0.25">
      <c r="B21" s="63" t="s">
        <v>19</v>
      </c>
      <c r="C21" s="68">
        <f>Grants_Other[[#Totals],[Amount]]</f>
        <v>0</v>
      </c>
      <c r="D21" s="69">
        <f t="shared" si="1"/>
        <v>0</v>
      </c>
      <c r="E21" s="76">
        <f t="shared" si="2"/>
        <v>0</v>
      </c>
      <c r="F21" s="79"/>
    </row>
    <row r="22" spans="1:6" ht="15.75" hidden="1" outlineLevel="1" x14ac:dyDescent="0.25">
      <c r="C22" s="72">
        <f>SUM(C13:C21)</f>
        <v>0</v>
      </c>
      <c r="D22" s="73">
        <f t="shared" ref="D22:E22" si="5">SUM(D13:D21)</f>
        <v>0</v>
      </c>
      <c r="E22" s="72">
        <f t="shared" si="5"/>
        <v>0</v>
      </c>
      <c r="F22" s="79"/>
    </row>
    <row r="23" spans="1:6" ht="15" hidden="1" customHeight="1" outlineLevel="1" x14ac:dyDescent="0.25">
      <c r="B23" s="63" t="s">
        <v>20</v>
      </c>
      <c r="C23" s="70">
        <f>SUM(C9:C11,C13:C21)</f>
        <v>0</v>
      </c>
      <c r="D23" s="71">
        <f t="shared" ref="D23:E23" si="6">SUM(D9:D11,D13:D21)</f>
        <v>0</v>
      </c>
      <c r="E23" s="77">
        <f t="shared" si="6"/>
        <v>0</v>
      </c>
      <c r="F23" s="79"/>
    </row>
    <row r="24" spans="1:6" ht="15" customHeight="1" collapsed="1" x14ac:dyDescent="0.25">
      <c r="B24" s="42"/>
      <c r="F24" s="79"/>
    </row>
    <row r="25" spans="1:6" ht="22.5" x14ac:dyDescent="0.25">
      <c r="B25" s="81" t="s">
        <v>20</v>
      </c>
      <c r="C25" s="200">
        <f>IF(ISBLANK(B6),,
IF(B6="United States - Dollar, USD",C23,
IF(B6&lt;&gt;"United States - Dollar, USD", RIGHT(B6,3) &amp;" " &amp;TEXT(C23,"#,##0") &amp;CHAR(10) &amp; " (USD " &amp; TEXT(E23,"#,##0")&amp;")")))</f>
        <v>0</v>
      </c>
      <c r="D25" s="200"/>
      <c r="E25" s="201"/>
      <c r="F25"/>
    </row>
    <row r="26" spans="1:6" ht="15" customHeight="1" x14ac:dyDescent="0.25">
      <c r="A26" s="39"/>
      <c r="B26" s="40"/>
      <c r="D26" s="40"/>
      <c r="F26" s="79"/>
    </row>
    <row r="27" spans="1:6" ht="19.5" x14ac:dyDescent="0.25">
      <c r="B27" s="227" t="s">
        <v>21</v>
      </c>
      <c r="C27" s="84">
        <f>IF(ISBLANK(B6),,
IF(B6="United States - Dollar, USD",SUM(C9:C11),
IF(B6&lt;&gt;"United States - Dollar, USD", RIGHT(B6,3) &amp;" " &amp;TEXT(SUM(C9:C11),"#,##0") &amp;CHAR(10) &amp; " (USD " &amp; TEXT(SUM(E9:E11),"#,##0")&amp;")")))</f>
        <v>0</v>
      </c>
      <c r="F27" s="80"/>
    </row>
    <row r="28" spans="1:6" ht="15.75" x14ac:dyDescent="0.25">
      <c r="B28" s="202"/>
      <c r="C28" s="202"/>
      <c r="D28" s="202"/>
      <c r="E28" s="202"/>
      <c r="F28" s="79"/>
    </row>
    <row r="29" spans="1:6" ht="15.75" x14ac:dyDescent="0.25">
      <c r="B29" s="33" t="s">
        <v>22</v>
      </c>
      <c r="C29" s="33" t="s">
        <v>23</v>
      </c>
      <c r="F29" s="79"/>
    </row>
    <row r="30" spans="1:6" ht="15" customHeight="1" x14ac:dyDescent="0.25">
      <c r="B30" s="175"/>
      <c r="C30" s="176"/>
      <c r="F30" s="79"/>
    </row>
    <row r="31" spans="1:6" ht="15" customHeight="1" x14ac:dyDescent="0.25">
      <c r="B31" s="175"/>
      <c r="C31" s="176"/>
      <c r="F31" s="79"/>
    </row>
    <row r="32" spans="1:6" ht="15" customHeight="1" x14ac:dyDescent="0.25">
      <c r="B32" s="175"/>
      <c r="C32" s="176"/>
      <c r="F32" s="79"/>
    </row>
    <row r="33" spans="2:6" ht="15" customHeight="1" x14ac:dyDescent="0.25">
      <c r="B33" s="175"/>
      <c r="C33" s="176"/>
      <c r="F33" s="79"/>
    </row>
    <row r="34" spans="2:6" ht="15" customHeight="1" x14ac:dyDescent="0.25">
      <c r="B34" s="175"/>
      <c r="C34" s="176"/>
      <c r="F34" s="79"/>
    </row>
    <row r="35" spans="2:6" ht="15" customHeight="1" x14ac:dyDescent="0.25">
      <c r="B35" s="58"/>
      <c r="C35" s="58"/>
      <c r="F35" s="79"/>
    </row>
    <row r="36" spans="2:6" ht="15" customHeight="1" x14ac:dyDescent="0.25">
      <c r="B36" s="185" t="s">
        <v>24</v>
      </c>
      <c r="C36" s="55"/>
      <c r="F36" s="79"/>
    </row>
    <row r="37" spans="2:6" ht="15" customHeight="1" x14ac:dyDescent="0.25">
      <c r="B37" s="58"/>
      <c r="C37" s="58"/>
      <c r="F37" s="79"/>
    </row>
    <row r="38" spans="2:6" ht="15" customHeight="1" x14ac:dyDescent="0.25">
      <c r="B38" s="186" t="s">
        <v>25</v>
      </c>
      <c r="C38" s="174" t="str">
        <f>IFERROR(Grants_Benefits_Total/Grant_Salaries_Total,"")</f>
        <v/>
      </c>
      <c r="F38" s="79"/>
    </row>
    <row r="39" spans="2:6" ht="15" customHeight="1" x14ac:dyDescent="0.25">
      <c r="B39" s="185" t="s">
        <v>26</v>
      </c>
      <c r="C39" s="55"/>
      <c r="F39" s="79"/>
    </row>
    <row r="40" spans="2:6" ht="15" customHeight="1" x14ac:dyDescent="0.25">
      <c r="B40" s="58"/>
      <c r="C40" s="58"/>
      <c r="F40" s="79"/>
    </row>
    <row r="41" spans="2:6" ht="15" customHeight="1" x14ac:dyDescent="0.25">
      <c r="B41" s="184" t="s">
        <v>27</v>
      </c>
      <c r="C41" s="177"/>
      <c r="F41" s="79"/>
    </row>
    <row r="42" spans="2:6" ht="15" customHeight="1" x14ac:dyDescent="0.25">
      <c r="B42" s="185" t="s">
        <v>28</v>
      </c>
      <c r="C42" s="56">
        <f>(SUM(Grant_Salaries_Total,Grants_Benefits_Total,C22)*C41)</f>
        <v>0</v>
      </c>
      <c r="F42" s="79"/>
    </row>
    <row r="43" spans="2:6" ht="15" customHeight="1" x14ac:dyDescent="0.25">
      <c r="B43" s="83"/>
      <c r="F43" s="79"/>
    </row>
    <row r="44" spans="2:6" ht="19.5" x14ac:dyDescent="0.25">
      <c r="B44" s="54" t="s">
        <v>29</v>
      </c>
      <c r="C44" s="84">
        <f>IF(ISBLANK(B6),,
IF(B6="United States - Dollar, USD",SUM(C13:C21),
IF(B6&lt;&gt;"United States - Dollar, USD", RIGHT(B6,3) &amp;" " &amp;TEXT(SUM(C13:C21),"#,##0") &amp;CHAR(10) &amp; " (USD " &amp; TEXT(SUM(E13:E21),"#,##0")&amp;")")))</f>
        <v>0</v>
      </c>
      <c r="F44" s="79"/>
    </row>
    <row r="45" spans="2:6" ht="15" customHeight="1" x14ac:dyDescent="0.25">
      <c r="B45" s="82"/>
      <c r="F45" s="79"/>
    </row>
    <row r="46" spans="2:6" ht="16.5" x14ac:dyDescent="0.25">
      <c r="B46" s="51" t="s">
        <v>30</v>
      </c>
      <c r="C46" s="52">
        <f>IF(ISBLANK(B6),,
IF(B6="United States - Dollar, USD",Grant_Travel_Staff[[#Totals],[Amount]],
IF(B6&lt;&gt;"United States - Dollar, USD", RIGHT(B6,3) &amp;" " &amp;TEXT(Grant_Travel_Staff[[#Totals],[Amount]],"#,##0") &amp;CHAR(10) &amp; " (USD " &amp; TEXT((Grant_Travel_Staff[[#Totals],[Amount]]*$D$6),"#,##0")&amp;")")))</f>
        <v>0</v>
      </c>
      <c r="F46" s="79"/>
    </row>
    <row r="47" spans="2:6" ht="15" customHeight="1" x14ac:dyDescent="0.25">
      <c r="B47" s="205"/>
      <c r="C47" s="205"/>
      <c r="F47" s="79"/>
    </row>
    <row r="48" spans="2:6" ht="15" customHeight="1" x14ac:dyDescent="0.25">
      <c r="B48" s="167" t="s">
        <v>471</v>
      </c>
      <c r="C48" s="47" t="s">
        <v>31</v>
      </c>
      <c r="F48"/>
    </row>
    <row r="49" spans="2:6" ht="15" customHeight="1" x14ac:dyDescent="0.25">
      <c r="B49" s="48"/>
      <c r="C49" s="50"/>
      <c r="F49"/>
    </row>
    <row r="50" spans="2:6" ht="15" customHeight="1" x14ac:dyDescent="0.25">
      <c r="B50" s="48"/>
      <c r="C50" s="50"/>
      <c r="F50"/>
    </row>
    <row r="51" spans="2:6" ht="15" customHeight="1" x14ac:dyDescent="0.25">
      <c r="B51" s="48"/>
      <c r="C51" s="50"/>
      <c r="F51"/>
    </row>
    <row r="52" spans="2:6" ht="15" customHeight="1" x14ac:dyDescent="0.25">
      <c r="B52" s="48"/>
      <c r="C52" s="50"/>
      <c r="F52"/>
    </row>
    <row r="53" spans="2:6" ht="15" customHeight="1" x14ac:dyDescent="0.25">
      <c r="B53" s="48"/>
      <c r="C53" s="50"/>
      <c r="D53" s="58"/>
      <c r="F53"/>
    </row>
    <row r="54" spans="2:6" ht="15" customHeight="1" x14ac:dyDescent="0.25">
      <c r="B54" s="48" t="s">
        <v>20</v>
      </c>
      <c r="C54" s="50">
        <f>SUBTOTAL(109,Grant_Travel_Staff[Amount])</f>
        <v>0</v>
      </c>
      <c r="D54" s="59"/>
      <c r="F54"/>
    </row>
    <row r="55" spans="2:6" ht="15" customHeight="1" x14ac:dyDescent="0.25">
      <c r="B55" s="203"/>
      <c r="C55" s="203"/>
      <c r="D55" s="58"/>
      <c r="F55"/>
    </row>
    <row r="56" spans="2:6" ht="16.5" x14ac:dyDescent="0.25">
      <c r="B56" s="46" t="s">
        <v>32</v>
      </c>
      <c r="C56" s="52">
        <f>IF(ISBLANK(B6),,
IF(B6="United States - Dollar, USD",Grant_Conferences_Staff[[#Totals],[Amount]],
IF(B6&lt;&gt;"United States - Dollar, USD", RIGHT(B6,3) &amp;" " &amp;TEXT(Grant_Conferences_Staff[[#Totals],[Amount]],"#,##0") &amp;CHAR(10) &amp; " (USD " &amp; TEXT((Grant_Conferences_Staff[[#Totals],[Amount]]*$D$6),"#,##0")&amp;")")))</f>
        <v>0</v>
      </c>
      <c r="F56"/>
    </row>
    <row r="57" spans="2:6" x14ac:dyDescent="0.25">
      <c r="B57" s="203"/>
      <c r="C57" s="203"/>
      <c r="F57"/>
    </row>
    <row r="58" spans="2:6" x14ac:dyDescent="0.25">
      <c r="B58" s="168" t="s">
        <v>472</v>
      </c>
      <c r="C58" s="44" t="s">
        <v>31</v>
      </c>
      <c r="F58"/>
    </row>
    <row r="59" spans="2:6" ht="15" customHeight="1" x14ac:dyDescent="0.25">
      <c r="B59" s="45"/>
      <c r="C59" s="49"/>
    </row>
    <row r="60" spans="2:6" ht="15.75" x14ac:dyDescent="0.25">
      <c r="B60" s="45"/>
      <c r="C60" s="49"/>
    </row>
    <row r="61" spans="2:6" ht="15.75" x14ac:dyDescent="0.25">
      <c r="B61" s="45"/>
      <c r="C61" s="49"/>
    </row>
    <row r="62" spans="2:6" ht="15" customHeight="1" x14ac:dyDescent="0.25">
      <c r="B62" s="45"/>
      <c r="C62" s="49"/>
    </row>
    <row r="63" spans="2:6" ht="15" customHeight="1" x14ac:dyDescent="0.25">
      <c r="B63" s="45"/>
      <c r="C63" s="49"/>
    </row>
    <row r="64" spans="2:6" ht="15" customHeight="1" x14ac:dyDescent="0.25">
      <c r="B64" s="45" t="s">
        <v>20</v>
      </c>
      <c r="C64" s="49">
        <f>SUBTOTAL(109,Grant_Conferences_Staff[Amount])</f>
        <v>0</v>
      </c>
    </row>
    <row r="65" spans="2:3" ht="15" customHeight="1" x14ac:dyDescent="0.25">
      <c r="B65" s="203"/>
      <c r="C65" s="203"/>
    </row>
    <row r="66" spans="2:3" ht="16.5" x14ac:dyDescent="0.25">
      <c r="B66" s="46" t="s">
        <v>13</v>
      </c>
      <c r="C66" s="52">
        <f>IF(ISBLANK(B6),,
IF(B6="United States - Dollar, USD",Grants[[#Totals],[Amount]],
IF(B6&lt;&gt;"United States - Dollar, USD", RIGHT(B6,3) &amp;" " &amp;TEXT(Grants[[#Totals],[Amount]],"#,##0") &amp;CHAR(10) &amp; " (USD " &amp; TEXT((Grants[[#Totals],[Amount]]*$D$6),"#,##0")&amp;")")))</f>
        <v>0</v>
      </c>
    </row>
    <row r="67" spans="2:3" ht="15" customHeight="1" x14ac:dyDescent="0.25">
      <c r="B67" s="206"/>
      <c r="C67" s="206"/>
    </row>
    <row r="68" spans="2:3" ht="15.75" x14ac:dyDescent="0.25">
      <c r="B68" s="180" t="s">
        <v>473</v>
      </c>
      <c r="C68" s="33" t="s">
        <v>31</v>
      </c>
    </row>
    <row r="69" spans="2:3" ht="15" customHeight="1" x14ac:dyDescent="0.25">
      <c r="B69" s="45"/>
      <c r="C69" s="183"/>
    </row>
    <row r="70" spans="2:3" ht="15" customHeight="1" x14ac:dyDescent="0.25">
      <c r="B70" s="45"/>
      <c r="C70" s="181"/>
    </row>
    <row r="71" spans="2:3" ht="15" customHeight="1" x14ac:dyDescent="0.25">
      <c r="B71" s="45"/>
      <c r="C71" s="181"/>
    </row>
    <row r="72" spans="2:3" ht="15" customHeight="1" x14ac:dyDescent="0.25">
      <c r="B72" s="45"/>
      <c r="C72" s="181"/>
    </row>
    <row r="73" spans="2:3" ht="15" customHeight="1" x14ac:dyDescent="0.25">
      <c r="B73" s="45"/>
      <c r="C73" s="181"/>
    </row>
    <row r="74" spans="2:3" ht="15" customHeight="1" x14ac:dyDescent="0.25">
      <c r="B74" s="45" t="s">
        <v>20</v>
      </c>
      <c r="C74" s="181">
        <f>SUBTOTAL(109,Grants[Amount])</f>
        <v>0</v>
      </c>
    </row>
    <row r="75" spans="2:3" ht="15" customHeight="1" x14ac:dyDescent="0.25">
      <c r="B75" s="203"/>
      <c r="C75" s="203"/>
    </row>
    <row r="76" spans="2:3" ht="16.5" x14ac:dyDescent="0.25">
      <c r="B76" s="46" t="s">
        <v>33</v>
      </c>
      <c r="C76" s="52">
        <f>IF(ISBLANK(B6),,
IF(B6="United States - Dollar, USD",Sub_Fees[[#Totals],[Amount]],
IF(B6&lt;&gt;"United States - Dollar, USD", RIGHT(B6,3) &amp;" " &amp;TEXT(Sub_Fees[[#Totals],[Amount]],"#,##0") &amp;CHAR(10) &amp; " (USD " &amp; TEXT((Sub_Fees[[#Totals],[Amount]]*$D$6),"#,##0")&amp;")")))</f>
        <v>0</v>
      </c>
    </row>
    <row r="77" spans="2:3" ht="15" customHeight="1" x14ac:dyDescent="0.25">
      <c r="B77" s="203"/>
      <c r="C77" s="203"/>
    </row>
    <row r="78" spans="2:3" ht="15.75" x14ac:dyDescent="0.25">
      <c r="B78" s="180" t="s">
        <v>474</v>
      </c>
      <c r="C78" s="33" t="s">
        <v>31</v>
      </c>
    </row>
    <row r="79" spans="2:3" ht="15" customHeight="1" x14ac:dyDescent="0.25">
      <c r="B79" s="45"/>
      <c r="C79" s="183"/>
    </row>
    <row r="80" spans="2:3" ht="15" customHeight="1" x14ac:dyDescent="0.25">
      <c r="B80" s="45"/>
      <c r="C80" s="181"/>
    </row>
    <row r="81" spans="2:3" ht="15" customHeight="1" x14ac:dyDescent="0.25">
      <c r="B81" s="45"/>
      <c r="C81" s="181"/>
    </row>
    <row r="82" spans="2:3" ht="15" customHeight="1" x14ac:dyDescent="0.25">
      <c r="B82" s="45"/>
      <c r="C82" s="181"/>
    </row>
    <row r="83" spans="2:3" ht="15" customHeight="1" x14ac:dyDescent="0.25">
      <c r="B83" s="45"/>
      <c r="C83" s="181"/>
    </row>
    <row r="84" spans="2:3" ht="15" customHeight="1" x14ac:dyDescent="0.25">
      <c r="B84" s="45" t="s">
        <v>20</v>
      </c>
      <c r="C84" s="181">
        <f>SUBTOTAL(109,Sub_Fees[Amount])</f>
        <v>0</v>
      </c>
    </row>
    <row r="85" spans="2:3" ht="15" customHeight="1" x14ac:dyDescent="0.25">
      <c r="B85" s="203"/>
      <c r="C85" s="203"/>
    </row>
    <row r="86" spans="2:3" ht="16.5" x14ac:dyDescent="0.25">
      <c r="B86" s="46" t="s">
        <v>15</v>
      </c>
      <c r="C86" s="52">
        <f>IF(ISBLANK($B$6),,
IF($B$6="United States - Dollar, USD",Sub_Travel[[#Totals],[Amount]],
IF($B$6&lt;&gt;"United States - Dollar, USD", RIGHT($B$6,3) &amp;" " &amp;TEXT(Sub_Travel[[#Totals],[Amount]],"#,##0") &amp;CHAR(10) &amp; " (USD " &amp; TEXT((Sub_Travel[[#Totals],[Amount]]*$D$6),"#,##0")&amp;")")))</f>
        <v>0</v>
      </c>
    </row>
    <row r="87" spans="2:3" ht="15" customHeight="1" x14ac:dyDescent="0.25">
      <c r="B87" s="203"/>
      <c r="C87" s="203"/>
    </row>
    <row r="88" spans="2:3" ht="15" customHeight="1" x14ac:dyDescent="0.25">
      <c r="B88" s="180" t="s">
        <v>472</v>
      </c>
      <c r="C88" s="33" t="s">
        <v>31</v>
      </c>
    </row>
    <row r="89" spans="2:3" ht="15" customHeight="1" x14ac:dyDescent="0.25">
      <c r="B89" s="45"/>
      <c r="C89" s="181"/>
    </row>
    <row r="90" spans="2:3" ht="15" customHeight="1" x14ac:dyDescent="0.25">
      <c r="B90" s="45"/>
      <c r="C90" s="181"/>
    </row>
    <row r="91" spans="2:3" ht="15" customHeight="1" x14ac:dyDescent="0.25">
      <c r="B91" s="45"/>
      <c r="C91" s="181"/>
    </row>
    <row r="92" spans="2:3" ht="15" customHeight="1" x14ac:dyDescent="0.25">
      <c r="B92" s="45"/>
      <c r="C92" s="181"/>
    </row>
    <row r="93" spans="2:3" ht="15" customHeight="1" x14ac:dyDescent="0.25">
      <c r="B93" s="45"/>
      <c r="C93" s="181"/>
    </row>
    <row r="94" spans="2:3" ht="15" customHeight="1" x14ac:dyDescent="0.25">
      <c r="B94" s="45" t="s">
        <v>20</v>
      </c>
      <c r="C94" s="181">
        <f>SUBTOTAL(109,Sub_Travel[Amount])</f>
        <v>0</v>
      </c>
    </row>
    <row r="95" spans="2:3" ht="15" customHeight="1" x14ac:dyDescent="0.25">
      <c r="B95" s="203"/>
      <c r="C95" s="203"/>
    </row>
    <row r="96" spans="2:3" ht="15" customHeight="1" x14ac:dyDescent="0.25">
      <c r="B96" s="46" t="s">
        <v>34</v>
      </c>
      <c r="C96" s="52">
        <f>IF(ISBLANK($B$6),,
IF($B$6="United States - Dollar, USD",Sub_Conferences[[#Totals],[Amount]],
IF($B$6&lt;&gt;"United States - Dollar, USD", RIGHT($B$6,3) &amp;" " &amp;TEXT(Sub_Conferences[[#Totals],[Amount]],"#,##0") &amp;CHAR(10) &amp; " (USD " &amp; TEXT((Sub_Conferences[[#Totals],[Amount]]*$D$6),"#,##0")&amp;")")))</f>
        <v>0</v>
      </c>
    </row>
    <row r="97" spans="2:3" ht="15" customHeight="1" x14ac:dyDescent="0.25">
      <c r="B97" s="203"/>
      <c r="C97" s="203"/>
    </row>
    <row r="98" spans="2:3" ht="15" customHeight="1" x14ac:dyDescent="0.25">
      <c r="B98" s="175" t="s">
        <v>472</v>
      </c>
      <c r="C98" s="33" t="s">
        <v>31</v>
      </c>
    </row>
    <row r="99" spans="2:3" ht="15" customHeight="1" x14ac:dyDescent="0.25">
      <c r="B99" s="33"/>
      <c r="C99" s="85"/>
    </row>
    <row r="100" spans="2:3" ht="15" customHeight="1" x14ac:dyDescent="0.25">
      <c r="B100" s="33"/>
      <c r="C100" s="85"/>
    </row>
    <row r="101" spans="2:3" ht="15" customHeight="1" x14ac:dyDescent="0.25">
      <c r="B101" s="33"/>
      <c r="C101" s="85"/>
    </row>
    <row r="102" spans="2:3" ht="15" customHeight="1" x14ac:dyDescent="0.25">
      <c r="B102" s="33"/>
      <c r="C102" s="85"/>
    </row>
    <row r="103" spans="2:3" ht="15" customHeight="1" x14ac:dyDescent="0.25">
      <c r="B103" s="33"/>
      <c r="C103" s="85"/>
    </row>
    <row r="104" spans="2:3" ht="15" customHeight="1" x14ac:dyDescent="0.25">
      <c r="B104" s="45" t="s">
        <v>20</v>
      </c>
      <c r="C104" s="181">
        <f>SUBTOTAL(109,Sub_Conferences[Amount])</f>
        <v>0</v>
      </c>
    </row>
    <row r="105" spans="2:3" ht="15" customHeight="1" x14ac:dyDescent="0.25">
      <c r="B105" s="203"/>
      <c r="C105" s="203"/>
    </row>
    <row r="106" spans="2:3" ht="16.5" x14ac:dyDescent="0.25">
      <c r="B106" s="46" t="s">
        <v>35</v>
      </c>
      <c r="C106" s="52">
        <f>IF(ISBLANK(B6),,
IF(B6="United States - Dollar, USD",Grants_Communications[[#Totals],[Amount]],
IF(B6&lt;&gt;"United States - Dollar, USD", RIGHT(B6,3) &amp;" " &amp;TEXT(Grants_Communications[[#Totals],[Amount]],"#,##0") &amp;CHAR(10) &amp; " (USD " &amp; TEXT((Grants_Communications[[#Totals],[Amount]]*$D$6),"#,##0")&amp;")")))</f>
        <v>0</v>
      </c>
    </row>
    <row r="107" spans="2:3" ht="15" customHeight="1" x14ac:dyDescent="0.25">
      <c r="B107" s="203"/>
      <c r="C107" s="203"/>
    </row>
    <row r="108" spans="2:3" ht="15" customHeight="1" x14ac:dyDescent="0.25">
      <c r="B108" s="45" t="s">
        <v>36</v>
      </c>
      <c r="C108" s="33" t="s">
        <v>31</v>
      </c>
    </row>
    <row r="109" spans="2:3" ht="15" customHeight="1" x14ac:dyDescent="0.25">
      <c r="B109" s="45"/>
      <c r="C109" s="85"/>
    </row>
    <row r="110" spans="2:3" ht="15" customHeight="1" x14ac:dyDescent="0.25">
      <c r="B110" s="45"/>
      <c r="C110" s="85"/>
    </row>
    <row r="111" spans="2:3" ht="15" customHeight="1" x14ac:dyDescent="0.25">
      <c r="B111" s="45"/>
      <c r="C111" s="85"/>
    </row>
    <row r="112" spans="2:3" ht="15" customHeight="1" x14ac:dyDescent="0.25">
      <c r="B112" s="45"/>
      <c r="C112" s="85"/>
    </row>
    <row r="113" spans="2:3" ht="15" customHeight="1" x14ac:dyDescent="0.25">
      <c r="B113" s="45"/>
      <c r="C113" s="85"/>
    </row>
    <row r="114" spans="2:3" ht="15" customHeight="1" x14ac:dyDescent="0.25">
      <c r="B114" s="45" t="s">
        <v>20</v>
      </c>
      <c r="C114" s="182">
        <f>SUBTOTAL(109,Grants_Communications[Amount])</f>
        <v>0</v>
      </c>
    </row>
    <row r="115" spans="2:3" ht="15" customHeight="1" x14ac:dyDescent="0.25">
      <c r="B115" s="203"/>
      <c r="C115" s="203"/>
    </row>
    <row r="116" spans="2:3" ht="16.5" x14ac:dyDescent="0.25">
      <c r="B116" s="46" t="s">
        <v>37</v>
      </c>
      <c r="C116" s="52">
        <f>IF(ISBLANK(B6),,
IF(B6="United States - Dollar, USD",Grants_Equipment[[#Totals],[Amount]],
IF(B6&lt;&gt;"United States - Dollar, USD", RIGHT(B6,3) &amp;" " &amp;TEXT(Grants_Equipment[[#Totals],[Amount]],"#,##0") &amp;CHAR(10) &amp; " (USD " &amp; TEXT((Grants_Equipment[[#Totals],[Amount]]*$D$6),"#,##0")&amp;")")))</f>
        <v>0</v>
      </c>
    </row>
    <row r="117" spans="2:3" ht="15" customHeight="1" x14ac:dyDescent="0.25">
      <c r="B117" s="203"/>
      <c r="C117" s="203"/>
    </row>
    <row r="118" spans="2:3" ht="15" customHeight="1" x14ac:dyDescent="0.25">
      <c r="B118" s="175" t="s">
        <v>36</v>
      </c>
      <c r="C118" s="33" t="s">
        <v>31</v>
      </c>
    </row>
    <row r="119" spans="2:3" ht="15" customHeight="1" x14ac:dyDescent="0.25">
      <c r="C119" s="85"/>
    </row>
    <row r="120" spans="2:3" ht="15" customHeight="1" x14ac:dyDescent="0.25">
      <c r="C120" s="85"/>
    </row>
    <row r="121" spans="2:3" ht="15" customHeight="1" x14ac:dyDescent="0.25">
      <c r="C121" s="85"/>
    </row>
    <row r="122" spans="2:3" ht="15" customHeight="1" x14ac:dyDescent="0.25">
      <c r="C122" s="85"/>
    </row>
    <row r="123" spans="2:3" ht="15" customHeight="1" x14ac:dyDescent="0.25">
      <c r="C123" s="85"/>
    </row>
    <row r="124" spans="2:3" ht="15" customHeight="1" x14ac:dyDescent="0.25">
      <c r="B124" s="45" t="s">
        <v>20</v>
      </c>
      <c r="C124" s="182">
        <f>SUBTOTAL(109,Grants_Equipment[Amount])</f>
        <v>0</v>
      </c>
    </row>
    <row r="125" spans="2:3" ht="15" customHeight="1" x14ac:dyDescent="0.25">
      <c r="B125" s="203"/>
      <c r="C125" s="203"/>
    </row>
    <row r="126" spans="2:3" ht="16.5" x14ac:dyDescent="0.25">
      <c r="B126" s="46" t="s">
        <v>38</v>
      </c>
      <c r="C126" s="52">
        <f>IF(ISBLANK(B6),,
IF(B6="United States - Dollar, USD",Grants_Other[[#Totals],[Amount]],
IF(B6&lt;&gt;"United States - Dollar, USD", RIGHT(B6,3) &amp;" " &amp;TEXT(Grants_Other[[#Totals],[Amount]],"#,##0") &amp;CHAR(10) &amp; " (USD " &amp; TEXT(Grants_Other[[#Totals],[Amount]]*$D$6,"#,##0")&amp;")")))</f>
        <v>0</v>
      </c>
    </row>
    <row r="127" spans="2:3" ht="15" customHeight="1" x14ac:dyDescent="0.25">
      <c r="B127" s="203"/>
      <c r="C127" s="203"/>
    </row>
    <row r="128" spans="2:3" ht="15" customHeight="1" x14ac:dyDescent="0.25">
      <c r="B128" s="45" t="s">
        <v>36</v>
      </c>
      <c r="C128" s="33" t="s">
        <v>31</v>
      </c>
    </row>
    <row r="129" spans="2:5" ht="15" customHeight="1" x14ac:dyDescent="0.25">
      <c r="B129" s="45"/>
      <c r="C129" s="85"/>
    </row>
    <row r="130" spans="2:5" ht="15" customHeight="1" x14ac:dyDescent="0.25">
      <c r="B130" s="45"/>
      <c r="C130" s="85"/>
    </row>
    <row r="131" spans="2:5" ht="15" customHeight="1" x14ac:dyDescent="0.25">
      <c r="B131" s="45"/>
      <c r="C131" s="85"/>
    </row>
    <row r="132" spans="2:5" ht="15" customHeight="1" x14ac:dyDescent="0.25">
      <c r="B132" s="45"/>
      <c r="C132" s="85"/>
    </row>
    <row r="133" spans="2:5" ht="15" customHeight="1" x14ac:dyDescent="0.25">
      <c r="B133" s="45"/>
      <c r="C133" s="85"/>
    </row>
    <row r="134" spans="2:5" ht="15" customHeight="1" x14ac:dyDescent="0.25">
      <c r="B134" s="45" t="s">
        <v>20</v>
      </c>
      <c r="C134" s="182">
        <f>SUBTOTAL(109,Grants_Other[Amount])</f>
        <v>0</v>
      </c>
    </row>
    <row r="135" spans="2:5" ht="15" customHeight="1" x14ac:dyDescent="0.25">
      <c r="B135" s="204"/>
      <c r="C135" s="204"/>
    </row>
    <row r="143" spans="2:5" ht="15" customHeight="1" x14ac:dyDescent="0.25">
      <c r="E143" s="45"/>
    </row>
    <row r="144" spans="2:5" ht="15" customHeight="1" x14ac:dyDescent="0.25">
      <c r="E144" s="45"/>
    </row>
    <row r="145" spans="4:5" ht="15" customHeight="1" x14ac:dyDescent="0.25">
      <c r="E145" s="45"/>
    </row>
    <row r="146" spans="4:5" ht="15" customHeight="1" x14ac:dyDescent="0.25">
      <c r="E146" s="45"/>
    </row>
    <row r="147" spans="4:5" ht="15" customHeight="1" x14ac:dyDescent="0.25">
      <c r="D147" s="45"/>
      <c r="E147" s="45"/>
    </row>
    <row r="148" spans="4:5" ht="15" customHeight="1" x14ac:dyDescent="0.25">
      <c r="D148" s="45"/>
      <c r="E148" s="45"/>
    </row>
    <row r="149" spans="4:5" ht="15" customHeight="1" x14ac:dyDescent="0.25">
      <c r="D149" s="45"/>
      <c r="E149" s="45"/>
    </row>
    <row r="150" spans="4:5" ht="15" customHeight="1" x14ac:dyDescent="0.25">
      <c r="D150" s="45"/>
      <c r="E150" s="45"/>
    </row>
    <row r="151" spans="4:5" ht="15" customHeight="1" x14ac:dyDescent="0.25">
      <c r="D151" s="45"/>
      <c r="E151" s="45"/>
    </row>
    <row r="152" spans="4:5" ht="15" customHeight="1" x14ac:dyDescent="0.25">
      <c r="D152" s="45"/>
      <c r="E152" s="45"/>
    </row>
    <row r="153" spans="4:5" ht="15" customHeight="1" x14ac:dyDescent="0.25">
      <c r="D153" s="45"/>
    </row>
    <row r="154" spans="4:5" ht="15.75" x14ac:dyDescent="0.25">
      <c r="D154" s="45"/>
    </row>
    <row r="155" spans="4:5" ht="15" customHeight="1" x14ac:dyDescent="0.25">
      <c r="D155" s="45"/>
    </row>
    <row r="156" spans="4:5" ht="15" customHeight="1" x14ac:dyDescent="0.25">
      <c r="D156" s="45"/>
    </row>
    <row r="157" spans="4:5" ht="15" customHeight="1" x14ac:dyDescent="0.25">
      <c r="E157" s="45"/>
    </row>
    <row r="158" spans="4:5" ht="15" customHeight="1" x14ac:dyDescent="0.25">
      <c r="E158" s="45"/>
    </row>
    <row r="159" spans="4:5" ht="15" customHeight="1" x14ac:dyDescent="0.25">
      <c r="E159" s="45"/>
    </row>
    <row r="160" spans="4:5" ht="15" customHeight="1" x14ac:dyDescent="0.25">
      <c r="E160" s="45"/>
    </row>
    <row r="161" spans="4:5" ht="15" customHeight="1" x14ac:dyDescent="0.25">
      <c r="D161" s="45"/>
      <c r="E161" s="45"/>
    </row>
    <row r="162" spans="4:5" ht="15" customHeight="1" x14ac:dyDescent="0.25">
      <c r="D162" s="45"/>
      <c r="E162" s="45"/>
    </row>
    <row r="163" spans="4:5" ht="15" customHeight="1" x14ac:dyDescent="0.25">
      <c r="D163" s="45"/>
      <c r="E163" s="45"/>
    </row>
    <row r="164" spans="4:5" ht="15" customHeight="1" x14ac:dyDescent="0.25">
      <c r="D164" s="45"/>
      <c r="E164" s="45"/>
    </row>
    <row r="165" spans="4:5" ht="15" customHeight="1" x14ac:dyDescent="0.25">
      <c r="D165" s="45"/>
      <c r="E165" s="45"/>
    </row>
    <row r="166" spans="4:5" ht="15" customHeight="1" x14ac:dyDescent="0.25">
      <c r="D166" s="45"/>
      <c r="E166" s="45"/>
    </row>
    <row r="167" spans="4:5" ht="15" customHeight="1" x14ac:dyDescent="0.25">
      <c r="D167" s="45"/>
      <c r="E167" s="45"/>
    </row>
    <row r="168" spans="4:5" ht="15" customHeight="1" x14ac:dyDescent="0.25">
      <c r="D168" s="45"/>
    </row>
    <row r="169" spans="4:5" ht="15.75" x14ac:dyDescent="0.25">
      <c r="D169" s="45"/>
    </row>
    <row r="170" spans="4:5" ht="15" customHeight="1" x14ac:dyDescent="0.25">
      <c r="D170" s="45"/>
    </row>
    <row r="171" spans="4:5" ht="15" customHeight="1" x14ac:dyDescent="0.25">
      <c r="D171" s="45"/>
      <c r="E171" s="45"/>
    </row>
    <row r="172" spans="4:5" ht="15" customHeight="1" x14ac:dyDescent="0.25">
      <c r="E172" s="45"/>
    </row>
    <row r="173" spans="4:5" ht="15" customHeight="1" x14ac:dyDescent="0.25">
      <c r="E173" s="45"/>
    </row>
    <row r="174" spans="4:5" ht="15" customHeight="1" x14ac:dyDescent="0.25">
      <c r="E174" s="45"/>
    </row>
    <row r="175" spans="4:5" ht="15" customHeight="1" x14ac:dyDescent="0.25">
      <c r="D175" s="45"/>
      <c r="E175" s="45"/>
    </row>
    <row r="176" spans="4:5" ht="15" customHeight="1" x14ac:dyDescent="0.25">
      <c r="D176" s="45"/>
      <c r="E176" s="45"/>
    </row>
    <row r="177" spans="4:5" ht="15" customHeight="1" x14ac:dyDescent="0.25">
      <c r="D177" s="45"/>
      <c r="E177" s="45"/>
    </row>
    <row r="178" spans="4:5" ht="15" customHeight="1" x14ac:dyDescent="0.25">
      <c r="D178" s="45"/>
      <c r="E178" s="45"/>
    </row>
    <row r="179" spans="4:5" ht="15" customHeight="1" x14ac:dyDescent="0.25">
      <c r="D179" s="45"/>
      <c r="E179" s="45"/>
    </row>
    <row r="180" spans="4:5" ht="15" customHeight="1" x14ac:dyDescent="0.25">
      <c r="D180" s="45"/>
      <c r="E180" s="45"/>
    </row>
    <row r="181" spans="4:5" ht="15" customHeight="1" x14ac:dyDescent="0.25">
      <c r="D181" s="45"/>
      <c r="E181" s="45"/>
    </row>
    <row r="182" spans="4:5" ht="15" customHeight="1" x14ac:dyDescent="0.25">
      <c r="D182" s="45"/>
      <c r="E182" s="45"/>
    </row>
    <row r="183" spans="4:5" ht="15" customHeight="1" x14ac:dyDescent="0.25">
      <c r="D183" s="45"/>
    </row>
    <row r="184" spans="4:5" ht="15" customHeight="1" x14ac:dyDescent="0.25">
      <c r="D184" s="45"/>
    </row>
    <row r="185" spans="4:5" ht="15" customHeight="1" x14ac:dyDescent="0.25">
      <c r="D185" s="45"/>
    </row>
    <row r="186" spans="4:5" ht="15" customHeight="1" x14ac:dyDescent="0.25">
      <c r="D186" s="45"/>
    </row>
  </sheetData>
  <sheetProtection formatCells="0" formatColumns="0" formatRows="0" insertRows="0" insertHyperlinks="0" deleteRows="0" sort="0" autoFilter="0"/>
  <mergeCells count="27">
    <mergeCell ref="B135:C135"/>
    <mergeCell ref="B127:C127"/>
    <mergeCell ref="B47:C47"/>
    <mergeCell ref="B85:C85"/>
    <mergeCell ref="B107:C107"/>
    <mergeCell ref="B115:C115"/>
    <mergeCell ref="B67:C67"/>
    <mergeCell ref="B105:C105"/>
    <mergeCell ref="B95:C95"/>
    <mergeCell ref="C25:E25"/>
    <mergeCell ref="B28:E28"/>
    <mergeCell ref="B117:C117"/>
    <mergeCell ref="B125:C125"/>
    <mergeCell ref="B55:C55"/>
    <mergeCell ref="B57:C57"/>
    <mergeCell ref="B65:C65"/>
    <mergeCell ref="B77:C77"/>
    <mergeCell ref="B87:C87"/>
    <mergeCell ref="B97:C97"/>
    <mergeCell ref="B75:C75"/>
    <mergeCell ref="B7:E7"/>
    <mergeCell ref="C5:D5"/>
    <mergeCell ref="D3:E3"/>
    <mergeCell ref="D4:E4"/>
    <mergeCell ref="B2:E2"/>
    <mergeCell ref="B3:C3"/>
    <mergeCell ref="B4:C4"/>
  </mergeCells>
  <conditionalFormatting sqref="B4">
    <cfRule type="expression" dxfId="46" priority="70">
      <formula>ISBLANK(B4)</formula>
    </cfRule>
  </conditionalFormatting>
  <conditionalFormatting sqref="C6">
    <cfRule type="expression" dxfId="44" priority="7">
      <formula>ISBLANK(C6)</formula>
    </cfRule>
    <cfRule type="expression" dxfId="43" priority="12">
      <formula>(OR(ISBLANK($B$6),$B$6="United States - Dollar, USD"))</formula>
    </cfRule>
  </conditionalFormatting>
  <conditionalFormatting sqref="C36 C41">
    <cfRule type="expression" dxfId="42" priority="6">
      <formula>ISBLANK(C36)</formula>
    </cfRule>
  </conditionalFormatting>
  <conditionalFormatting sqref="C39">
    <cfRule type="expression" dxfId="41" priority="1">
      <formula>ISBLANK(C39)</formula>
    </cfRule>
  </conditionalFormatting>
  <conditionalFormatting sqref="C5:E5">
    <cfRule type="expression" dxfId="40" priority="11">
      <formula>OR($B$6="United States - Dollar, USD",$B$6="")</formula>
    </cfRule>
  </conditionalFormatting>
  <conditionalFormatting sqref="D4">
    <cfRule type="expression" dxfId="39" priority="14">
      <formula>ISBLANK(D4)</formula>
    </cfRule>
  </conditionalFormatting>
  <dataValidations count="11">
    <dataValidation allowBlank="1" showErrorMessage="1" promptTitle="Salaries" prompt="DO NOT DELETE THE FORMULAS IN THIS COLUMN. _x000a__x000a_If you do so, the subtotals and totals will not calculate and you will have to complete a new budget template from scratch." sqref="C30" xr:uid="{FEDD3757-1AFB-4E38-A201-BE5BD36D9767}"/>
    <dataValidation allowBlank="1" showErrorMessage="1" sqref="B48:C48 B30" xr:uid="{8EE97E06-9B3B-4259-AD06-9B074F8A5521}"/>
    <dataValidation allowBlank="1" showErrorMessage="1" promptTitle="Staff Table Entries" sqref="B29" xr:uid="{DE154485-2F76-47F7-BAFF-0929352A4A51}"/>
    <dataValidation allowBlank="1" showInputMessage="1" showErrorMessage="1" promptTitle="FOREX Date" prompt="Please insert the date on which the FOREX was taken." sqref="E6" xr:uid="{4C57C441-394C-4F10-8CAA-527F8D549156}"/>
    <dataValidation allowBlank="1" showInputMessage="1" showErrorMessage="1" promptTitle="Foreign Currency" prompt="If the budget is drawn up in a foreign currency you must insert the USD foreign exchange rate (FOREX). CAPS recommends you use OANDA.com" sqref="D6" xr:uid="{5A0D7718-BB8F-4B71-B1C8-5AE1C838EECF}"/>
    <dataValidation type="list" allowBlank="1" showInputMessage="1" showErrorMessage="1" promptTitle="Currency" prompt="Please select a currency to work with." sqref="B6" xr:uid="{A511AEB8-2EA7-40BC-A583-C09669419393}">
      <formula1>INDIRECT("Currencies[Country - Name, ISO]")</formula1>
    </dataValidation>
    <dataValidation allowBlank="1" showInputMessage="1" showErrorMessage="1" prompt="Please note that indirect rates over 10% of salaries and benefits require an Exception Memorandum." sqref="C11" xr:uid="{A4E23839-02A2-441D-9E5A-E6DDC60AF8F6}"/>
    <dataValidation allowBlank="1" showInputMessage="1" showErrorMessage="1" prompt="The Benefits rate should not exceed 32% of salaries. Benefits rate over 32% require a rate breakdown in the special issues section of the Transaction Summary." sqref="C10" xr:uid="{624F6350-F430-449D-8280-995F0FB48EF6}"/>
    <dataValidation allowBlank="1" showErrorMessage="1" promptTitle="Provider Travel Table" prompt="Enter all data for this table in the Travel tab. Add new rows to this table using tab to automatically summarize data added to the Travel tab._x000a__x000a_DO NOT DELETE OR REPLACE THE FORMULAS IN THIS TABLE." sqref="B49:C49" xr:uid="{E82125F5-178E-4390-9ECE-21096E4A109C}"/>
    <dataValidation allowBlank="1" showInputMessage="1" showErrorMessage="1" promptTitle="Equipment Expenses" prompt="Enter a line for any equipment expenses directly attributable to this agreement, noting the description, purpose and cost per item for each line." sqref="B119" xr:uid="{30C1A811-AE43-4DBE-B187-6CC9189AB7BA}"/>
    <dataValidation allowBlank="1" showInputMessage="1" showErrorMessage="1" promptTitle="Subcontrators Table" prompt="When you have reached the end of the table, hit the tab button on your keyboard to add a new row." sqref="B79 B89 B99 B69" xr:uid="{1A82F9B8-A1CA-467B-9AFD-993DC4A3A22A}"/>
  </dataValidations>
  <pageMargins left="0.25" right="0.25" top="0.75" bottom="0.75" header="0.3" footer="0.3"/>
  <pageSetup paperSize="9" scale="56" fitToWidth="0" fitToHeight="0" orientation="portrait" verticalDpi="1200" r:id="rId1"/>
  <headerFooter differentFirst="1">
    <oddFooter>Page &amp;P of &amp;N</oddFooter>
  </headerFooter>
  <ignoredErrors>
    <ignoredError sqref="D12:E12" formula="1"/>
  </ignoredErrors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9" id="{54D66850-14BA-4216-9FCD-F4AB25C55F1F}">
            <xm:f>AND(ISBLANK(B6),OR('Currencies'!$C$2="United States",'Currencies'!$C$2=""))</xm:f>
            <x14:dxf>
              <fill>
                <patternFill>
                  <bgColor theme="5" tint="0.79998168889431442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8" id="{8D51D1F2-B4ED-4033-B9B9-D1D6AC04386C}">
            <xm:f>AND(ISBLANK(D6),'Currencies'!$C$2&lt;&gt;"United States")</xm:f>
            <x14:dxf>
              <fill>
                <patternFill>
                  <bgColor theme="5" tint="0.79998168889431442"/>
                </patternFill>
              </fill>
            </x14:dxf>
          </x14:cfRule>
          <xm:sqref>D6:E6</xm:sqref>
        </x14:conditionalFormatting>
        <x14:conditionalFormatting xmlns:xm="http://schemas.microsoft.com/office/excel/2006/main">
          <x14:cfRule type="iconSet" priority="2" id="{5EC19695-306D-47E1-954F-8196EC0AF7B5}">
            <x14:iconSet iconSet="3Flags" custom="1">
              <x14:cfvo type="percent">
                <xm:f>0</xm:f>
              </x14:cfvo>
              <x14:cfvo type="num" gte="0">
                <xm:f>0</xm:f>
              </x14:cfvo>
              <x14:cfvo type="num">
                <xm:f>0.3</xm:f>
              </x14:cfvo>
              <x14:cfIcon iconSet="NoIcons" iconId="0"/>
              <x14:cfIcon iconSet="3Flags" iconId="1"/>
              <x14:cfIcon iconSet="3Flags" iconId="2"/>
            </x14:iconSet>
          </x14:cfRule>
          <xm:sqref>F27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75F0-91E3-44AA-96A3-843D3A1D6A9C}">
  <sheetPr codeName="Sheet3">
    <pageSetUpPr fitToPage="1"/>
  </sheetPr>
  <dimension ref="A1:AA524"/>
  <sheetViews>
    <sheetView showGridLines="0" topLeftCell="A27" zoomScaleNormal="100" workbookViewId="0">
      <selection activeCell="C10" sqref="C10"/>
    </sheetView>
  </sheetViews>
  <sheetFormatPr defaultColWidth="0" defaultRowHeight="15" x14ac:dyDescent="0.25"/>
  <cols>
    <col min="1" max="1" width="2.42578125" customWidth="1"/>
    <col min="2" max="2" width="20.7109375" customWidth="1"/>
    <col min="3" max="3" width="30.7109375" customWidth="1"/>
    <col min="4" max="5" width="14.5703125" customWidth="1"/>
    <col min="6" max="6" width="17.85546875" customWidth="1"/>
    <col min="7" max="7" width="10" bestFit="1" customWidth="1"/>
    <col min="8" max="8" width="8.5703125" bestFit="1" customWidth="1"/>
    <col min="9" max="9" width="13.85546875" bestFit="1" customWidth="1"/>
    <col min="10" max="10" width="2.28515625" customWidth="1"/>
    <col min="11" max="11" width="6.5703125" customWidth="1"/>
    <col min="12" max="12" width="2.28515625" customWidth="1"/>
    <col min="13" max="13" width="8.140625" bestFit="1" customWidth="1"/>
    <col min="14" max="14" width="2.28515625" customWidth="1"/>
    <col min="15" max="15" width="9.42578125" bestFit="1" customWidth="1"/>
    <col min="16" max="16" width="2.28515625" customWidth="1"/>
    <col min="17" max="17" width="8.7109375" bestFit="1" customWidth="1"/>
    <col min="18" max="18" width="2.28515625" customWidth="1"/>
    <col min="19" max="19" width="6.140625" customWidth="1"/>
    <col min="20" max="20" width="2.28515625" customWidth="1"/>
    <col min="21" max="21" width="12.5703125" customWidth="1"/>
    <col min="22" max="22" width="3.42578125" customWidth="1"/>
    <col min="23" max="25" width="8.85546875" hidden="1" customWidth="1"/>
    <col min="26" max="27" width="0" hidden="1" customWidth="1"/>
    <col min="28" max="16384" width="8.85546875" hidden="1"/>
  </cols>
  <sheetData>
    <row r="1" spans="2:21" s="45" customFormat="1" ht="15" customHeight="1" thickBot="1" x14ac:dyDescent="0.3"/>
    <row r="2" spans="2:21" ht="30" customHeight="1" thickBot="1" x14ac:dyDescent="0.3">
      <c r="B2" s="209" t="s">
        <v>39</v>
      </c>
      <c r="C2" s="210"/>
      <c r="D2" s="210"/>
      <c r="E2" s="223">
        <f>SUM(Travel_Other[[#Totals],[TOTAL]]+Travel_Sub[[#Totals],[TOTAL]]+Travel_Staff[[#Totals],[TOTAL]])</f>
        <v>0</v>
      </c>
      <c r="F2" s="223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48"/>
    </row>
    <row r="3" spans="2:21" ht="15.75" thickBot="1" x14ac:dyDescent="0.3"/>
    <row r="4" spans="2:21" ht="19.899999999999999" customHeight="1" thickBot="1" x14ac:dyDescent="0.3">
      <c r="B4" s="225" t="s">
        <v>484</v>
      </c>
      <c r="C4" s="226"/>
      <c r="D4" s="226"/>
      <c r="E4" s="224">
        <f>Travel_Staff[[#Totals],[TOTAL]]</f>
        <v>0</v>
      </c>
      <c r="F4" s="224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</row>
    <row r="5" spans="2:21" ht="45" customHeight="1" x14ac:dyDescent="0.25">
      <c r="B5" s="35" t="s">
        <v>40</v>
      </c>
      <c r="C5" s="35" t="s">
        <v>41</v>
      </c>
      <c r="D5" s="35" t="s">
        <v>42</v>
      </c>
      <c r="E5" s="35" t="s">
        <v>43</v>
      </c>
      <c r="F5" s="35" t="s">
        <v>44</v>
      </c>
      <c r="G5" s="35" t="s">
        <v>45</v>
      </c>
      <c r="H5" s="35" t="s">
        <v>46</v>
      </c>
      <c r="I5" s="35" t="s">
        <v>47</v>
      </c>
      <c r="J5" s="36" t="s">
        <v>48</v>
      </c>
      <c r="K5" s="35" t="s">
        <v>475</v>
      </c>
      <c r="L5" s="37" t="s">
        <v>49</v>
      </c>
      <c r="M5" s="35" t="s">
        <v>50</v>
      </c>
      <c r="N5" s="36" t="s">
        <v>51</v>
      </c>
      <c r="O5" s="35" t="s">
        <v>476</v>
      </c>
      <c r="P5" s="36" t="s">
        <v>52</v>
      </c>
      <c r="Q5" s="35" t="s">
        <v>53</v>
      </c>
      <c r="R5" s="36" t="s">
        <v>54</v>
      </c>
      <c r="S5" s="35" t="s">
        <v>477</v>
      </c>
      <c r="T5" s="36" t="s">
        <v>55</v>
      </c>
      <c r="U5" s="161" t="s">
        <v>56</v>
      </c>
    </row>
    <row r="6" spans="2:21" ht="15" customHeight="1" x14ac:dyDescent="0.25">
      <c r="B6" s="100"/>
      <c r="C6" s="100"/>
      <c r="D6" s="100"/>
      <c r="E6" s="100"/>
      <c r="F6" s="101"/>
      <c r="G6" s="101"/>
      <c r="H6" s="101"/>
      <c r="I6" s="101"/>
      <c r="J6" s="2" t="str">
        <f>IF(ISBLANK(Travel_Staff[[#This Row],['# of days]]),"","x")</f>
        <v/>
      </c>
      <c r="K6" s="102"/>
      <c r="L6" s="3" t="str">
        <f>IF(ISBLANK(Travel_Staff[[#This Row],['# of days]]),"","=")</f>
        <v/>
      </c>
      <c r="M6" s="165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6" s="2" t="str">
        <f>IF(ISBLANK(Travel_Staff[[#This Row],['# of travelers]]),"","x")</f>
        <v/>
      </c>
      <c r="O6" s="102"/>
      <c r="P6" s="3" t="str">
        <f>IF(ISBLANK(Travel_Staff[[#This Row],['# of travelers]]),"","=")</f>
        <v/>
      </c>
      <c r="Q6" s="165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6" s="2" t="str">
        <f>IF(ISBLANK(Travel_Staff[[#This Row],['# of trips]]),"","x")</f>
        <v/>
      </c>
      <c r="S6" s="102"/>
      <c r="T6" s="3" t="str">
        <f>IF(ISBLANK(Travel_Staff[[#This Row],['# of trips]]),"","=")</f>
        <v/>
      </c>
      <c r="U6" s="103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7" spans="2:21" ht="15" customHeight="1" x14ac:dyDescent="0.25">
      <c r="B7" s="26"/>
      <c r="C7" s="26"/>
      <c r="D7" s="26"/>
      <c r="E7" s="26"/>
      <c r="F7" s="98"/>
      <c r="G7" s="98"/>
      <c r="H7" s="98"/>
      <c r="I7" s="98"/>
      <c r="J7" s="12" t="str">
        <f>IF(ISBLANK(Travel_Staff[[#This Row],['# of days]]),"","x")</f>
        <v/>
      </c>
      <c r="K7" s="28"/>
      <c r="L7" s="13" t="str">
        <f>IF(ISBLANK(Travel_Staff[[#This Row],['# of days]]),"","=")</f>
        <v/>
      </c>
      <c r="M7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7" s="12" t="str">
        <f>IF(ISBLANK(Travel_Staff[[#This Row],['# of travelers]]),"","x")</f>
        <v/>
      </c>
      <c r="O7" s="28"/>
      <c r="P7" s="13" t="str">
        <f>IF(ISBLANK(Travel_Staff[[#This Row],['# of travelers]]),"","=")</f>
        <v/>
      </c>
      <c r="Q7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7" s="12" t="str">
        <f>IF(ISBLANK(Travel_Staff[[#This Row],['# of trips]]),"","x")</f>
        <v/>
      </c>
      <c r="S7" s="28"/>
      <c r="T7" s="13" t="str">
        <f>IF(ISBLANK(Travel_Staff[[#This Row],['# of trips]]),"","=")</f>
        <v/>
      </c>
      <c r="U7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8" spans="2:21" ht="15" customHeight="1" x14ac:dyDescent="0.25">
      <c r="B8" s="26"/>
      <c r="C8" s="26"/>
      <c r="D8" s="26"/>
      <c r="E8" s="26"/>
      <c r="F8" s="98"/>
      <c r="G8" s="98"/>
      <c r="H8" s="98"/>
      <c r="I8" s="98"/>
      <c r="J8" s="12" t="str">
        <f>IF(ISBLANK(Travel_Staff[[#This Row],['# of days]]),"","x")</f>
        <v/>
      </c>
      <c r="K8" s="28"/>
      <c r="L8" s="13" t="str">
        <f>IF(ISBLANK(Travel_Staff[[#This Row],['# of days]]),"","=")</f>
        <v/>
      </c>
      <c r="M8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8" s="12" t="str">
        <f>IF(ISBLANK(Travel_Staff[[#This Row],['# of travelers]]),"","x")</f>
        <v/>
      </c>
      <c r="O8" s="28"/>
      <c r="P8" s="13" t="str">
        <f>IF(ISBLANK(Travel_Staff[[#This Row],['# of travelers]]),"","=")</f>
        <v/>
      </c>
      <c r="Q8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8" s="12" t="str">
        <f>IF(ISBLANK(Travel_Staff[[#This Row],['# of trips]]),"","x")</f>
        <v/>
      </c>
      <c r="S8" s="28"/>
      <c r="T8" s="13" t="str">
        <f>IF(ISBLANK(Travel_Staff[[#This Row],['# of trips]]),"","=")</f>
        <v/>
      </c>
      <c r="U8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9" spans="2:21" ht="15" customHeight="1" x14ac:dyDescent="0.25">
      <c r="B9" s="26"/>
      <c r="C9" s="26"/>
      <c r="D9" s="26"/>
      <c r="E9" s="26"/>
      <c r="F9" s="98"/>
      <c r="G9" s="98"/>
      <c r="H9" s="98"/>
      <c r="I9" s="98"/>
      <c r="J9" s="12" t="str">
        <f>IF(ISBLANK(Travel_Staff[[#This Row],['# of days]]),"","x")</f>
        <v/>
      </c>
      <c r="K9" s="28"/>
      <c r="L9" s="13" t="str">
        <f>IF(ISBLANK(Travel_Staff[[#This Row],['# of days]]),"","=")</f>
        <v/>
      </c>
      <c r="M9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9" s="12" t="str">
        <f>IF(ISBLANK(Travel_Staff[[#This Row],['# of travelers]]),"","x")</f>
        <v/>
      </c>
      <c r="O9" s="28"/>
      <c r="P9" s="13" t="str">
        <f>IF(ISBLANK(Travel_Staff[[#This Row],['# of travelers]]),"","=")</f>
        <v/>
      </c>
      <c r="Q9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9" s="12" t="str">
        <f>IF(ISBLANK(Travel_Staff[[#This Row],['# of trips]]),"","x")</f>
        <v/>
      </c>
      <c r="S9" s="28"/>
      <c r="T9" s="13" t="str">
        <f>IF(ISBLANK(Travel_Staff[[#This Row],['# of trips]]),"","=")</f>
        <v/>
      </c>
      <c r="U9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0" spans="2:21" ht="15" customHeight="1" x14ac:dyDescent="0.25">
      <c r="B10" s="27"/>
      <c r="C10" s="26"/>
      <c r="D10" s="26"/>
      <c r="E10" s="26"/>
      <c r="F10" s="98"/>
      <c r="G10" s="98"/>
      <c r="H10" s="98"/>
      <c r="I10" s="98"/>
      <c r="J10" s="12" t="str">
        <f>IF(ISBLANK(Travel_Staff[[#This Row],['# of days]]),"","x")</f>
        <v/>
      </c>
      <c r="K10" s="28"/>
      <c r="L10" s="13" t="str">
        <f>IF(ISBLANK(Travel_Staff[[#This Row],['# of days]]),"","=")</f>
        <v/>
      </c>
      <c r="M10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0" s="12" t="str">
        <f>IF(ISBLANK(Travel_Staff[[#This Row],['# of travelers]]),"","x")</f>
        <v/>
      </c>
      <c r="O10" s="28"/>
      <c r="P10" s="13" t="str">
        <f>IF(ISBLANK(Travel_Staff[[#This Row],['# of travelers]]),"","=")</f>
        <v/>
      </c>
      <c r="Q10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0" s="12" t="str">
        <f>IF(ISBLANK(Travel_Staff[[#This Row],['# of trips]]),"","x")</f>
        <v/>
      </c>
      <c r="S10" s="28"/>
      <c r="T10" s="13" t="str">
        <f>IF(ISBLANK(Travel_Staff[[#This Row],['# of trips]]),"","=")</f>
        <v/>
      </c>
      <c r="U10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1" spans="2:21" ht="15" customHeight="1" x14ac:dyDescent="0.25">
      <c r="B11" s="27"/>
      <c r="C11" s="26"/>
      <c r="D11" s="26"/>
      <c r="E11" s="26"/>
      <c r="F11" s="98"/>
      <c r="G11" s="98"/>
      <c r="H11" s="98"/>
      <c r="I11" s="98"/>
      <c r="J11" s="12" t="str">
        <f>IF(ISBLANK(Travel_Staff[[#This Row],['# of days]]),"","x")</f>
        <v/>
      </c>
      <c r="K11" s="28"/>
      <c r="L11" s="13" t="str">
        <f>IF(ISBLANK(Travel_Staff[[#This Row],['# of days]]),"","=")</f>
        <v/>
      </c>
      <c r="M11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1" s="12" t="str">
        <f>IF(ISBLANK(Travel_Staff[[#This Row],['# of travelers]]),"","x")</f>
        <v/>
      </c>
      <c r="O11" s="28"/>
      <c r="P11" s="13" t="str">
        <f>IF(ISBLANK(Travel_Staff[[#This Row],['# of travelers]]),"","=")</f>
        <v/>
      </c>
      <c r="Q11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1" s="12" t="str">
        <f>IF(ISBLANK(Travel_Staff[[#This Row],['# of trips]]),"","x")</f>
        <v/>
      </c>
      <c r="S11" s="28"/>
      <c r="T11" s="13" t="str">
        <f>IF(ISBLANK(Travel_Staff[[#This Row],['# of trips]]),"","=")</f>
        <v/>
      </c>
      <c r="U11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2" spans="2:21" ht="15" customHeight="1" x14ac:dyDescent="0.25">
      <c r="B12" s="27"/>
      <c r="C12" s="26"/>
      <c r="D12" s="26"/>
      <c r="E12" s="26"/>
      <c r="F12" s="98"/>
      <c r="G12" s="98"/>
      <c r="H12" s="98"/>
      <c r="I12" s="98"/>
      <c r="J12" s="12" t="str">
        <f>IF(ISBLANK(Travel_Staff[[#This Row],['# of days]]),"","x")</f>
        <v/>
      </c>
      <c r="K12" s="28"/>
      <c r="L12" s="13" t="str">
        <f>IF(ISBLANK(Travel_Staff[[#This Row],['# of days]]),"","=")</f>
        <v/>
      </c>
      <c r="M12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2" s="12" t="str">
        <f>IF(ISBLANK(Travel_Staff[[#This Row],['# of travelers]]),"","x")</f>
        <v/>
      </c>
      <c r="O12" s="28"/>
      <c r="P12" s="13" t="str">
        <f>IF(ISBLANK(Travel_Staff[[#This Row],['# of travelers]]),"","=")</f>
        <v/>
      </c>
      <c r="Q12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2" s="12" t="str">
        <f>IF(ISBLANK(Travel_Staff[[#This Row],['# of trips]]),"","x")</f>
        <v/>
      </c>
      <c r="S12" s="28"/>
      <c r="T12" s="13" t="str">
        <f>IF(ISBLANK(Travel_Staff[[#This Row],['# of trips]]),"","=")</f>
        <v/>
      </c>
      <c r="U12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3" spans="2:21" ht="15" customHeight="1" x14ac:dyDescent="0.25">
      <c r="B13" s="27"/>
      <c r="C13" s="26"/>
      <c r="D13" s="26"/>
      <c r="E13" s="26"/>
      <c r="F13" s="98"/>
      <c r="G13" s="98"/>
      <c r="H13" s="98"/>
      <c r="I13" s="98"/>
      <c r="J13" s="12" t="str">
        <f>IF(ISBLANK(Travel_Staff[[#This Row],['# of days]]),"","x")</f>
        <v/>
      </c>
      <c r="K13" s="28"/>
      <c r="L13" s="13" t="str">
        <f>IF(ISBLANK(Travel_Staff[[#This Row],['# of days]]),"","=")</f>
        <v/>
      </c>
      <c r="M13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3" s="12" t="str">
        <f>IF(ISBLANK(Travel_Staff[[#This Row],['# of travelers]]),"","x")</f>
        <v/>
      </c>
      <c r="O13" s="28"/>
      <c r="P13" s="13" t="str">
        <f>IF(ISBLANK(Travel_Staff[[#This Row],['# of travelers]]),"","=")</f>
        <v/>
      </c>
      <c r="Q13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3" s="12" t="str">
        <f>IF(ISBLANK(Travel_Staff[[#This Row],['# of trips]]),"","x")</f>
        <v/>
      </c>
      <c r="S13" s="28"/>
      <c r="T13" s="13" t="str">
        <f>IF(ISBLANK(Travel_Staff[[#This Row],['# of trips]]),"","=")</f>
        <v/>
      </c>
      <c r="U13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4" spans="2:21" ht="15" customHeight="1" x14ac:dyDescent="0.25">
      <c r="B14" s="27"/>
      <c r="C14" s="26"/>
      <c r="D14" s="26"/>
      <c r="E14" s="26"/>
      <c r="F14" s="98"/>
      <c r="G14" s="98"/>
      <c r="H14" s="98"/>
      <c r="I14" s="98"/>
      <c r="J14" s="12" t="str">
        <f>IF(ISBLANK(Travel_Staff[[#This Row],['# of days]]),"","x")</f>
        <v/>
      </c>
      <c r="K14" s="28"/>
      <c r="L14" s="13" t="str">
        <f>IF(ISBLANK(Travel_Staff[[#This Row],['# of days]]),"","=")</f>
        <v/>
      </c>
      <c r="M14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4" s="12" t="str">
        <f>IF(ISBLANK(Travel_Staff[[#This Row],['# of travelers]]),"","x")</f>
        <v/>
      </c>
      <c r="O14" s="28"/>
      <c r="P14" s="13" t="str">
        <f>IF(ISBLANK(Travel_Staff[[#This Row],['# of travelers]]),"","=")</f>
        <v/>
      </c>
      <c r="Q14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4" s="12" t="str">
        <f>IF(ISBLANK(Travel_Staff[[#This Row],['# of trips]]),"","x")</f>
        <v/>
      </c>
      <c r="S14" s="28"/>
      <c r="T14" s="13" t="str">
        <f>IF(ISBLANK(Travel_Staff[[#This Row],['# of trips]]),"","=")</f>
        <v/>
      </c>
      <c r="U14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5" spans="2:21" ht="15" customHeight="1" x14ac:dyDescent="0.25">
      <c r="B15" s="27"/>
      <c r="C15" s="26"/>
      <c r="D15" s="26"/>
      <c r="E15" s="26"/>
      <c r="F15" s="98"/>
      <c r="G15" s="98"/>
      <c r="H15" s="98"/>
      <c r="I15" s="98"/>
      <c r="J15" s="12" t="str">
        <f>IF(ISBLANK(Travel_Staff[[#This Row],['# of days]]),"","x")</f>
        <v/>
      </c>
      <c r="K15" s="28"/>
      <c r="L15" s="13" t="str">
        <f>IF(ISBLANK(Travel_Staff[[#This Row],['# of days]]),"","=")</f>
        <v/>
      </c>
      <c r="M15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5" s="12" t="str">
        <f>IF(ISBLANK(Travel_Staff[[#This Row],['# of travelers]]),"","x")</f>
        <v/>
      </c>
      <c r="O15" s="28"/>
      <c r="P15" s="13" t="str">
        <f>IF(ISBLANK(Travel_Staff[[#This Row],['# of travelers]]),"","=")</f>
        <v/>
      </c>
      <c r="Q15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5" s="12" t="str">
        <f>IF(ISBLANK(Travel_Staff[[#This Row],['# of trips]]),"","x")</f>
        <v/>
      </c>
      <c r="S15" s="28"/>
      <c r="T15" s="13" t="str">
        <f>IF(ISBLANK(Travel_Staff[[#This Row],['# of trips]]),"","=")</f>
        <v/>
      </c>
      <c r="U15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6" spans="2:21" ht="15" customHeight="1" x14ac:dyDescent="0.25">
      <c r="B16" s="27"/>
      <c r="C16" s="26"/>
      <c r="D16" s="26"/>
      <c r="E16" s="26"/>
      <c r="F16" s="98"/>
      <c r="G16" s="98"/>
      <c r="H16" s="98"/>
      <c r="I16" s="98"/>
      <c r="J16" s="12" t="str">
        <f>IF(ISBLANK(Travel_Staff[[#This Row],['# of days]]),"","x")</f>
        <v/>
      </c>
      <c r="K16" s="28"/>
      <c r="L16" s="13" t="str">
        <f>IF(ISBLANK(Travel_Staff[[#This Row],['# of days]]),"","=")</f>
        <v/>
      </c>
      <c r="M16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6" s="12" t="str">
        <f>IF(ISBLANK(Travel_Staff[[#This Row],['# of travelers]]),"","x")</f>
        <v/>
      </c>
      <c r="O16" s="28"/>
      <c r="P16" s="13" t="str">
        <f>IF(ISBLANK(Travel_Staff[[#This Row],['# of travelers]]),"","=")</f>
        <v/>
      </c>
      <c r="Q16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6" s="12" t="str">
        <f>IF(ISBLANK(Travel_Staff[[#This Row],['# of trips]]),"","x")</f>
        <v/>
      </c>
      <c r="S16" s="28"/>
      <c r="T16" s="13" t="str">
        <f>IF(ISBLANK(Travel_Staff[[#This Row],['# of trips]]),"","=")</f>
        <v/>
      </c>
      <c r="U16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7" spans="2:21" ht="15" customHeight="1" x14ac:dyDescent="0.25">
      <c r="B17" s="27"/>
      <c r="C17" s="26"/>
      <c r="D17" s="26"/>
      <c r="E17" s="26"/>
      <c r="F17" s="98"/>
      <c r="G17" s="98"/>
      <c r="H17" s="98"/>
      <c r="I17" s="98"/>
      <c r="J17" s="12" t="str">
        <f>IF(ISBLANK(Travel_Staff[[#This Row],['# of days]]),"","x")</f>
        <v/>
      </c>
      <c r="K17" s="28"/>
      <c r="L17" s="13" t="str">
        <f>IF(ISBLANK(Travel_Staff[[#This Row],['# of days]]),"","=")</f>
        <v/>
      </c>
      <c r="M17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7" s="12" t="str">
        <f>IF(ISBLANK(Travel_Staff[[#This Row],['# of travelers]]),"","x")</f>
        <v/>
      </c>
      <c r="O17" s="28"/>
      <c r="P17" s="13" t="str">
        <f>IF(ISBLANK(Travel_Staff[[#This Row],['# of travelers]]),"","=")</f>
        <v/>
      </c>
      <c r="Q17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7" s="12" t="str">
        <f>IF(ISBLANK(Travel_Staff[[#This Row],['# of trips]]),"","x")</f>
        <v/>
      </c>
      <c r="S17" s="28"/>
      <c r="T17" s="13" t="str">
        <f>IF(ISBLANK(Travel_Staff[[#This Row],['# of trips]]),"","=")</f>
        <v/>
      </c>
      <c r="U17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8" spans="2:21" ht="15" customHeight="1" x14ac:dyDescent="0.25">
      <c r="B18" s="27"/>
      <c r="C18" s="26"/>
      <c r="D18" s="26"/>
      <c r="E18" s="26"/>
      <c r="F18" s="98"/>
      <c r="G18" s="98"/>
      <c r="H18" s="98"/>
      <c r="I18" s="98"/>
      <c r="J18" s="12" t="str">
        <f>IF(ISBLANK(Travel_Staff[[#This Row],['# of days]]),"","x")</f>
        <v/>
      </c>
      <c r="K18" s="28"/>
      <c r="L18" s="13" t="str">
        <f>IF(ISBLANK(Travel_Staff[[#This Row],['# of days]]),"","=")</f>
        <v/>
      </c>
      <c r="M18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8" s="12" t="str">
        <f>IF(ISBLANK(Travel_Staff[[#This Row],['# of travelers]]),"","x")</f>
        <v/>
      </c>
      <c r="O18" s="28"/>
      <c r="P18" s="13" t="str">
        <f>IF(ISBLANK(Travel_Staff[[#This Row],['# of travelers]]),"","=")</f>
        <v/>
      </c>
      <c r="Q18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8" s="12" t="str">
        <f>IF(ISBLANK(Travel_Staff[[#This Row],['# of trips]]),"","x")</f>
        <v/>
      </c>
      <c r="S18" s="28"/>
      <c r="T18" s="13" t="str">
        <f>IF(ISBLANK(Travel_Staff[[#This Row],['# of trips]]),"","=")</f>
        <v/>
      </c>
      <c r="U18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19" spans="2:21" ht="15" customHeight="1" x14ac:dyDescent="0.25">
      <c r="B19" s="27"/>
      <c r="C19" s="26"/>
      <c r="D19" s="26"/>
      <c r="E19" s="26"/>
      <c r="F19" s="98"/>
      <c r="G19" s="98"/>
      <c r="H19" s="98"/>
      <c r="I19" s="98"/>
      <c r="J19" s="12" t="str">
        <f>IF(ISBLANK(Travel_Staff[[#This Row],['# of days]]),"","x")</f>
        <v/>
      </c>
      <c r="K19" s="28"/>
      <c r="L19" s="13" t="str">
        <f>IF(ISBLANK(Travel_Staff[[#This Row],['# of days]]),"","=")</f>
        <v/>
      </c>
      <c r="M19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19" s="12" t="str">
        <f>IF(ISBLANK(Travel_Staff[[#This Row],['# of travelers]]),"","x")</f>
        <v/>
      </c>
      <c r="O19" s="28"/>
      <c r="P19" s="13" t="str">
        <f>IF(ISBLANK(Travel_Staff[[#This Row],['# of travelers]]),"","=")</f>
        <v/>
      </c>
      <c r="Q19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19" s="12" t="str">
        <f>IF(ISBLANK(Travel_Staff[[#This Row],['# of trips]]),"","x")</f>
        <v/>
      </c>
      <c r="S19" s="28"/>
      <c r="T19" s="13" t="str">
        <f>IF(ISBLANK(Travel_Staff[[#This Row],['# of trips]]),"","=")</f>
        <v/>
      </c>
      <c r="U19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0" spans="2:21" ht="15" customHeight="1" x14ac:dyDescent="0.25">
      <c r="B20" s="27"/>
      <c r="C20" s="26"/>
      <c r="D20" s="26"/>
      <c r="E20" s="26"/>
      <c r="F20" s="98"/>
      <c r="G20" s="98"/>
      <c r="H20" s="98"/>
      <c r="I20" s="98"/>
      <c r="J20" s="12" t="str">
        <f>IF(ISBLANK(Travel_Staff[[#This Row],['# of days]]),"","x")</f>
        <v/>
      </c>
      <c r="K20" s="28"/>
      <c r="L20" s="13" t="str">
        <f>IF(ISBLANK(Travel_Staff[[#This Row],['# of days]]),"","=")</f>
        <v/>
      </c>
      <c r="M20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0" s="12" t="str">
        <f>IF(ISBLANK(Travel_Staff[[#This Row],['# of travelers]]),"","x")</f>
        <v/>
      </c>
      <c r="O20" s="28"/>
      <c r="P20" s="13" t="str">
        <f>IF(ISBLANK(Travel_Staff[[#This Row],['# of travelers]]),"","=")</f>
        <v/>
      </c>
      <c r="Q20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0" s="12" t="str">
        <f>IF(ISBLANK(Travel_Staff[[#This Row],['# of trips]]),"","x")</f>
        <v/>
      </c>
      <c r="S20" s="28"/>
      <c r="T20" s="13" t="str">
        <f>IF(ISBLANK(Travel_Staff[[#This Row],['# of trips]]),"","=")</f>
        <v/>
      </c>
      <c r="U20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1" spans="2:21" ht="15" customHeight="1" x14ac:dyDescent="0.25">
      <c r="B21" s="27"/>
      <c r="C21" s="26"/>
      <c r="D21" s="26"/>
      <c r="E21" s="26"/>
      <c r="F21" s="98"/>
      <c r="G21" s="98"/>
      <c r="H21" s="98"/>
      <c r="I21" s="98"/>
      <c r="J21" s="12" t="str">
        <f>IF(ISBLANK(Travel_Staff[[#This Row],['# of days]]),"","x")</f>
        <v/>
      </c>
      <c r="K21" s="28"/>
      <c r="L21" s="13" t="str">
        <f>IF(ISBLANK(Travel_Staff[[#This Row],['# of days]]),"","=")</f>
        <v/>
      </c>
      <c r="M21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1" s="12" t="str">
        <f>IF(ISBLANK(Travel_Staff[[#This Row],['# of travelers]]),"","x")</f>
        <v/>
      </c>
      <c r="O21" s="28"/>
      <c r="P21" s="13" t="str">
        <f>IF(ISBLANK(Travel_Staff[[#This Row],['# of travelers]]),"","=")</f>
        <v/>
      </c>
      <c r="Q21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1" s="12" t="str">
        <f>IF(ISBLANK(Travel_Staff[[#This Row],['# of trips]]),"","x")</f>
        <v/>
      </c>
      <c r="S21" s="28"/>
      <c r="T21" s="13" t="str">
        <f>IF(ISBLANK(Travel_Staff[[#This Row],['# of trips]]),"","=")</f>
        <v/>
      </c>
      <c r="U21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2" spans="2:21" ht="15" customHeight="1" x14ac:dyDescent="0.25">
      <c r="B22" s="27"/>
      <c r="C22" s="26"/>
      <c r="D22" s="26"/>
      <c r="E22" s="26"/>
      <c r="F22" s="98"/>
      <c r="G22" s="98"/>
      <c r="H22" s="98"/>
      <c r="I22" s="98"/>
      <c r="J22" s="12" t="str">
        <f>IF(ISBLANK(Travel_Staff[[#This Row],['# of days]]),"","x")</f>
        <v/>
      </c>
      <c r="K22" s="28"/>
      <c r="L22" s="13" t="str">
        <f>IF(ISBLANK(Travel_Staff[[#This Row],['# of days]]),"","=")</f>
        <v/>
      </c>
      <c r="M22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2" s="12" t="str">
        <f>IF(ISBLANK(Travel_Staff[[#This Row],['# of travelers]]),"","x")</f>
        <v/>
      </c>
      <c r="O22" s="28"/>
      <c r="P22" s="13" t="str">
        <f>IF(ISBLANK(Travel_Staff[[#This Row],['# of travelers]]),"","=")</f>
        <v/>
      </c>
      <c r="Q22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2" s="12" t="str">
        <f>IF(ISBLANK(Travel_Staff[[#This Row],['# of trips]]),"","x")</f>
        <v/>
      </c>
      <c r="S22" s="28"/>
      <c r="T22" s="13" t="str">
        <f>IF(ISBLANK(Travel_Staff[[#This Row],['# of trips]]),"","=")</f>
        <v/>
      </c>
      <c r="U22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3" spans="2:21" ht="15" customHeight="1" x14ac:dyDescent="0.25">
      <c r="B23" s="27"/>
      <c r="C23" s="26"/>
      <c r="D23" s="26"/>
      <c r="E23" s="26"/>
      <c r="F23" s="98"/>
      <c r="G23" s="98"/>
      <c r="H23" s="98"/>
      <c r="I23" s="98"/>
      <c r="J23" s="12" t="str">
        <f>IF(ISBLANK(Travel_Staff[[#This Row],['# of days]]),"","x")</f>
        <v/>
      </c>
      <c r="K23" s="28"/>
      <c r="L23" s="13" t="str">
        <f>IF(ISBLANK(Travel_Staff[[#This Row],['# of days]]),"","=")</f>
        <v/>
      </c>
      <c r="M23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3" s="12" t="str">
        <f>IF(ISBLANK(Travel_Staff[[#This Row],['# of travelers]]),"","x")</f>
        <v/>
      </c>
      <c r="O23" s="28"/>
      <c r="P23" s="13" t="str">
        <f>IF(ISBLANK(Travel_Staff[[#This Row],['# of travelers]]),"","=")</f>
        <v/>
      </c>
      <c r="Q23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3" s="12" t="str">
        <f>IF(ISBLANK(Travel_Staff[[#This Row],['# of trips]]),"","x")</f>
        <v/>
      </c>
      <c r="S23" s="28"/>
      <c r="T23" s="13" t="str">
        <f>IF(ISBLANK(Travel_Staff[[#This Row],['# of trips]]),"","=")</f>
        <v/>
      </c>
      <c r="U23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4" spans="2:21" ht="15" customHeight="1" x14ac:dyDescent="0.25">
      <c r="B24" s="27"/>
      <c r="C24" s="26"/>
      <c r="D24" s="26"/>
      <c r="E24" s="26"/>
      <c r="F24" s="98"/>
      <c r="G24" s="98"/>
      <c r="H24" s="98"/>
      <c r="I24" s="98"/>
      <c r="J24" s="12" t="str">
        <f>IF(ISBLANK(Travel_Staff[[#This Row],['# of days]]),"","x")</f>
        <v/>
      </c>
      <c r="K24" s="28"/>
      <c r="L24" s="13" t="str">
        <f>IF(ISBLANK(Travel_Staff[[#This Row],['# of days]]),"","=")</f>
        <v/>
      </c>
      <c r="M24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4" s="12" t="str">
        <f>IF(ISBLANK(Travel_Staff[[#This Row],['# of travelers]]),"","x")</f>
        <v/>
      </c>
      <c r="O24" s="28"/>
      <c r="P24" s="13" t="str">
        <f>IF(ISBLANK(Travel_Staff[[#This Row],['# of travelers]]),"","=")</f>
        <v/>
      </c>
      <c r="Q24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4" s="12" t="str">
        <f>IF(ISBLANK(Travel_Staff[[#This Row],['# of trips]]),"","x")</f>
        <v/>
      </c>
      <c r="S24" s="28"/>
      <c r="T24" s="13" t="str">
        <f>IF(ISBLANK(Travel_Staff[[#This Row],['# of trips]]),"","=")</f>
        <v/>
      </c>
      <c r="U24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5" spans="2:21" ht="15" customHeight="1" x14ac:dyDescent="0.25">
      <c r="B25" s="27"/>
      <c r="C25" s="26"/>
      <c r="D25" s="26"/>
      <c r="E25" s="26"/>
      <c r="F25" s="98"/>
      <c r="G25" s="98"/>
      <c r="H25" s="98"/>
      <c r="I25" s="98"/>
      <c r="J25" s="12" t="str">
        <f>IF(ISBLANK(Travel_Staff[[#This Row],['# of days]]),"","x")</f>
        <v/>
      </c>
      <c r="K25" s="28"/>
      <c r="L25" s="13" t="str">
        <f>IF(ISBLANK(Travel_Staff[[#This Row],['# of days]]),"","=")</f>
        <v/>
      </c>
      <c r="M25" s="166">
        <f>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N25" s="12" t="str">
        <f>IF(ISBLANK(Travel_Staff[[#This Row],['# of travelers]]),"","x")</f>
        <v/>
      </c>
      <c r="O25" s="28"/>
      <c r="P25" s="13" t="str">
        <f>IF(ISBLANK(Travel_Staff[[#This Row],['# of travelers]]),"","=")</f>
        <v/>
      </c>
      <c r="Q25" s="166">
        <f>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</f>
        <v>0</v>
      </c>
      <c r="R25" s="12" t="str">
        <f>IF(ISBLANK(Travel_Staff[[#This Row],['# of trips]]),"","x")</f>
        <v/>
      </c>
      <c r="S25" s="28"/>
      <c r="T25" s="13" t="str">
        <f>IF(ISBLANK(Travel_Staff[[#This Row],['# of trips]]),"","=")</f>
        <v/>
      </c>
      <c r="U25" s="99">
        <f>Travel_Staff[[#This Row],['# of trips]]*(Travel_Staff[[#This Row],['# of travelers]]*SUM(Travel_Staff[[#This Row],[Intercity Travel 
(Total for Flights, Train etc.)]],(Travel_Staff[[#This Row],[Hotel 
(Per night)]]*(Travel_Staff[[#This Row],['# of days]]-1)),(Travel_Staff[[#This Row],[Meals 
(Per day)]]*Travel_Staff[[#This Row],['# of days]]),(Travel_Staff[[#This Row],[Ground Transportation (Per day)]]*Travel_Staff[[#This Row],['# of days]])))</f>
        <v>0</v>
      </c>
    </row>
    <row r="26" spans="2:21" ht="15" customHeight="1" x14ac:dyDescent="0.25">
      <c r="B26" s="88" t="s">
        <v>20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97">
        <f>SUBTOTAL(109,Travel_Staff[TOTAL])</f>
        <v>0</v>
      </c>
    </row>
    <row r="27" spans="2:21" ht="15.75" thickBot="1" x14ac:dyDescent="0.3"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</row>
    <row r="28" spans="2:21" ht="19.899999999999999" customHeight="1" thickBot="1" x14ac:dyDescent="0.3">
      <c r="B28" s="207" t="s">
        <v>15</v>
      </c>
      <c r="C28" s="208"/>
      <c r="D28" s="208"/>
      <c r="E28" s="224">
        <f>Travel_Sub[[#Totals],[TOTAL]]</f>
        <v>0</v>
      </c>
      <c r="F28" s="224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70"/>
    </row>
    <row r="29" spans="2:21" ht="42.75" x14ac:dyDescent="0.25">
      <c r="B29" s="35" t="s">
        <v>40</v>
      </c>
      <c r="C29" s="35" t="s">
        <v>41</v>
      </c>
      <c r="D29" s="35" t="s">
        <v>42</v>
      </c>
      <c r="E29" s="35" t="s">
        <v>43</v>
      </c>
      <c r="F29" s="35" t="s">
        <v>44</v>
      </c>
      <c r="G29" s="35" t="s">
        <v>45</v>
      </c>
      <c r="H29" s="35" t="s">
        <v>46</v>
      </c>
      <c r="I29" s="35" t="s">
        <v>47</v>
      </c>
      <c r="J29" s="36" t="s">
        <v>48</v>
      </c>
      <c r="K29" s="35" t="s">
        <v>475</v>
      </c>
      <c r="L29" s="37" t="s">
        <v>49</v>
      </c>
      <c r="M29" s="35" t="s">
        <v>50</v>
      </c>
      <c r="N29" s="36" t="s">
        <v>51</v>
      </c>
      <c r="O29" s="35" t="s">
        <v>476</v>
      </c>
      <c r="P29" s="36" t="s">
        <v>52</v>
      </c>
      <c r="Q29" s="35" t="s">
        <v>53</v>
      </c>
      <c r="R29" s="36" t="s">
        <v>54</v>
      </c>
      <c r="S29" s="35" t="s">
        <v>477</v>
      </c>
      <c r="T29" s="36" t="s">
        <v>55</v>
      </c>
      <c r="U29" s="161" t="s">
        <v>56</v>
      </c>
    </row>
    <row r="30" spans="2:21" ht="15" customHeight="1" x14ac:dyDescent="0.25">
      <c r="B30" s="100"/>
      <c r="C30" s="100"/>
      <c r="D30" s="100"/>
      <c r="E30" s="100"/>
      <c r="F30" s="101"/>
      <c r="G30" s="101"/>
      <c r="H30" s="101"/>
      <c r="I30" s="101"/>
      <c r="J30" s="2" t="str">
        <f>IF(ISBLANK(Travel_Sub[[#This Row],['# of days]]),"","x")</f>
        <v/>
      </c>
      <c r="K30" s="102"/>
      <c r="L30" s="3" t="str">
        <f>IF(ISBLANK(Travel_Sub[[#This Row],['# of days]]),"","=")</f>
        <v/>
      </c>
      <c r="M30" s="165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0" s="2" t="str">
        <f>IF(ISBLANK(Travel_Sub[[#This Row],['# of travelers]]),"","x")</f>
        <v/>
      </c>
      <c r="O30" s="102"/>
      <c r="P30" s="3" t="str">
        <f>IF(ISBLANK(Travel_Sub[[#This Row],['# of travelers]]),"","=")</f>
        <v/>
      </c>
      <c r="Q30" s="165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0" s="2" t="str">
        <f>IF(ISBLANK(Travel_Sub[[#This Row],['# of trips]]),"","x")</f>
        <v/>
      </c>
      <c r="S30" s="102"/>
      <c r="T30" s="3" t="str">
        <f>IF(ISBLANK(Travel_Sub[[#This Row],['# of trips]]),"","=")</f>
        <v/>
      </c>
      <c r="U30" s="103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1" spans="2:21" ht="15" customHeight="1" x14ac:dyDescent="0.25">
      <c r="B31" s="26"/>
      <c r="C31" s="26"/>
      <c r="D31" s="26"/>
      <c r="E31" s="26"/>
      <c r="F31" s="98"/>
      <c r="G31" s="98"/>
      <c r="H31" s="98"/>
      <c r="I31" s="98"/>
      <c r="J31" s="12" t="str">
        <f>IF(ISBLANK(Travel_Sub[[#This Row],['# of days]]),"","x")</f>
        <v/>
      </c>
      <c r="K31" s="28"/>
      <c r="L31" s="13" t="str">
        <f>IF(ISBLANK(Travel_Sub[[#This Row],['# of days]]),"","=")</f>
        <v/>
      </c>
      <c r="M31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1" s="12" t="str">
        <f>IF(ISBLANK(Travel_Sub[[#This Row],['# of travelers]]),"","x")</f>
        <v/>
      </c>
      <c r="O31" s="28"/>
      <c r="P31" s="13" t="str">
        <f>IF(ISBLANK(Travel_Sub[[#This Row],['# of travelers]]),"","=")</f>
        <v/>
      </c>
      <c r="Q31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1" s="12" t="str">
        <f>IF(ISBLANK(Travel_Sub[[#This Row],['# of trips]]),"","x")</f>
        <v/>
      </c>
      <c r="S31" s="28"/>
      <c r="T31" s="13" t="str">
        <f>IF(ISBLANK(Travel_Sub[[#This Row],['# of trips]]),"","=")</f>
        <v/>
      </c>
      <c r="U31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2" spans="2:21" ht="15" customHeight="1" x14ac:dyDescent="0.25">
      <c r="B32" s="26"/>
      <c r="C32" s="26"/>
      <c r="D32" s="26"/>
      <c r="E32" s="26"/>
      <c r="F32" s="98"/>
      <c r="G32" s="98"/>
      <c r="H32" s="98"/>
      <c r="I32" s="98"/>
      <c r="J32" s="12" t="str">
        <f>IF(ISBLANK(Travel_Sub[[#This Row],['# of days]]),"","x")</f>
        <v/>
      </c>
      <c r="K32" s="28"/>
      <c r="L32" s="13" t="str">
        <f>IF(ISBLANK(Travel_Sub[[#This Row],['# of days]]),"","=")</f>
        <v/>
      </c>
      <c r="M32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2" s="12" t="str">
        <f>IF(ISBLANK(Travel_Sub[[#This Row],['# of travelers]]),"","x")</f>
        <v/>
      </c>
      <c r="O32" s="28"/>
      <c r="P32" s="13" t="str">
        <f>IF(ISBLANK(Travel_Sub[[#This Row],['# of travelers]]),"","=")</f>
        <v/>
      </c>
      <c r="Q32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2" s="12" t="str">
        <f>IF(ISBLANK(Travel_Sub[[#This Row],['# of trips]]),"","x")</f>
        <v/>
      </c>
      <c r="S32" s="28"/>
      <c r="T32" s="13" t="str">
        <f>IF(ISBLANK(Travel_Sub[[#This Row],['# of trips]]),"","=")</f>
        <v/>
      </c>
      <c r="U32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3" spans="2:21" ht="15" customHeight="1" x14ac:dyDescent="0.25">
      <c r="B33" s="26"/>
      <c r="C33" s="26"/>
      <c r="D33" s="26"/>
      <c r="E33" s="26"/>
      <c r="F33" s="98"/>
      <c r="G33" s="98"/>
      <c r="H33" s="98"/>
      <c r="I33" s="98"/>
      <c r="J33" s="12" t="str">
        <f>IF(ISBLANK(Travel_Sub[[#This Row],['# of days]]),"","x")</f>
        <v/>
      </c>
      <c r="K33" s="28"/>
      <c r="L33" s="13" t="str">
        <f>IF(ISBLANK(Travel_Sub[[#This Row],['# of days]]),"","=")</f>
        <v/>
      </c>
      <c r="M33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3" s="12" t="str">
        <f>IF(ISBLANK(Travel_Sub[[#This Row],['# of travelers]]),"","x")</f>
        <v/>
      </c>
      <c r="O33" s="28"/>
      <c r="P33" s="13" t="str">
        <f>IF(ISBLANK(Travel_Sub[[#This Row],['# of travelers]]),"","=")</f>
        <v/>
      </c>
      <c r="Q33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3" s="12" t="str">
        <f>IF(ISBLANK(Travel_Sub[[#This Row],['# of trips]]),"","x")</f>
        <v/>
      </c>
      <c r="S33" s="28"/>
      <c r="T33" s="13" t="str">
        <f>IF(ISBLANK(Travel_Sub[[#This Row],['# of trips]]),"","=")</f>
        <v/>
      </c>
      <c r="U33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4" spans="2:21" ht="15" customHeight="1" x14ac:dyDescent="0.25">
      <c r="B34" s="27"/>
      <c r="C34" s="26"/>
      <c r="D34" s="26"/>
      <c r="E34" s="26"/>
      <c r="F34" s="98"/>
      <c r="G34" s="98"/>
      <c r="H34" s="98"/>
      <c r="I34" s="98"/>
      <c r="J34" s="12" t="str">
        <f>IF(ISBLANK(Travel_Sub[[#This Row],['# of days]]),"","x")</f>
        <v/>
      </c>
      <c r="K34" s="28"/>
      <c r="L34" s="13" t="str">
        <f>IF(ISBLANK(Travel_Sub[[#This Row],['# of days]]),"","=")</f>
        <v/>
      </c>
      <c r="M34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4" s="12" t="str">
        <f>IF(ISBLANK(Travel_Sub[[#This Row],['# of travelers]]),"","x")</f>
        <v/>
      </c>
      <c r="O34" s="28"/>
      <c r="P34" s="13" t="str">
        <f>IF(ISBLANK(Travel_Sub[[#This Row],['# of travelers]]),"","=")</f>
        <v/>
      </c>
      <c r="Q34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4" s="12" t="str">
        <f>IF(ISBLANK(Travel_Sub[[#This Row],['# of trips]]),"","x")</f>
        <v/>
      </c>
      <c r="S34" s="28"/>
      <c r="T34" s="13" t="str">
        <f>IF(ISBLANK(Travel_Sub[[#This Row],['# of trips]]),"","=")</f>
        <v/>
      </c>
      <c r="U34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5" spans="2:21" ht="15" customHeight="1" x14ac:dyDescent="0.25">
      <c r="B35" s="27"/>
      <c r="C35" s="26"/>
      <c r="D35" s="26"/>
      <c r="E35" s="26"/>
      <c r="F35" s="98"/>
      <c r="G35" s="98"/>
      <c r="H35" s="98"/>
      <c r="I35" s="98"/>
      <c r="J35" s="12" t="str">
        <f>IF(ISBLANK(Travel_Sub[[#This Row],['# of days]]),"","x")</f>
        <v/>
      </c>
      <c r="K35" s="28"/>
      <c r="L35" s="13" t="str">
        <f>IF(ISBLANK(Travel_Sub[[#This Row],['# of days]]),"","=")</f>
        <v/>
      </c>
      <c r="M35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5" s="12" t="str">
        <f>IF(ISBLANK(Travel_Sub[[#This Row],['# of travelers]]),"","x")</f>
        <v/>
      </c>
      <c r="O35" s="28"/>
      <c r="P35" s="13" t="str">
        <f>IF(ISBLANK(Travel_Sub[[#This Row],['# of travelers]]),"","=")</f>
        <v/>
      </c>
      <c r="Q35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5" s="12" t="str">
        <f>IF(ISBLANK(Travel_Sub[[#This Row],['# of trips]]),"","x")</f>
        <v/>
      </c>
      <c r="S35" s="28"/>
      <c r="T35" s="13" t="str">
        <f>IF(ISBLANK(Travel_Sub[[#This Row],['# of trips]]),"","=")</f>
        <v/>
      </c>
      <c r="U35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6" spans="2:21" ht="15" customHeight="1" x14ac:dyDescent="0.25">
      <c r="B36" s="27"/>
      <c r="C36" s="26"/>
      <c r="D36" s="26"/>
      <c r="E36" s="26"/>
      <c r="F36" s="98"/>
      <c r="G36" s="98"/>
      <c r="H36" s="98"/>
      <c r="I36" s="98"/>
      <c r="J36" s="12" t="str">
        <f>IF(ISBLANK(Travel_Sub[[#This Row],['# of days]]),"","x")</f>
        <v/>
      </c>
      <c r="K36" s="28"/>
      <c r="L36" s="13" t="str">
        <f>IF(ISBLANK(Travel_Sub[[#This Row],['# of days]]),"","=")</f>
        <v/>
      </c>
      <c r="M36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6" s="12" t="str">
        <f>IF(ISBLANK(Travel_Sub[[#This Row],['# of travelers]]),"","x")</f>
        <v/>
      </c>
      <c r="O36" s="28"/>
      <c r="P36" s="13" t="str">
        <f>IF(ISBLANK(Travel_Sub[[#This Row],['# of travelers]]),"","=")</f>
        <v/>
      </c>
      <c r="Q36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6" s="12" t="str">
        <f>IF(ISBLANK(Travel_Sub[[#This Row],['# of trips]]),"","x")</f>
        <v/>
      </c>
      <c r="S36" s="28"/>
      <c r="T36" s="13" t="str">
        <f>IF(ISBLANK(Travel_Sub[[#This Row],['# of trips]]),"","=")</f>
        <v/>
      </c>
      <c r="U36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7" spans="2:21" ht="15" customHeight="1" x14ac:dyDescent="0.25">
      <c r="B37" s="27"/>
      <c r="C37" s="26"/>
      <c r="D37" s="26"/>
      <c r="E37" s="26"/>
      <c r="F37" s="98"/>
      <c r="G37" s="98"/>
      <c r="H37" s="98"/>
      <c r="I37" s="98"/>
      <c r="J37" s="12" t="str">
        <f>IF(ISBLANK(Travel_Sub[[#This Row],['# of days]]),"","x")</f>
        <v/>
      </c>
      <c r="K37" s="28"/>
      <c r="L37" s="13" t="str">
        <f>IF(ISBLANK(Travel_Sub[[#This Row],['# of days]]),"","=")</f>
        <v/>
      </c>
      <c r="M37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7" s="12" t="str">
        <f>IF(ISBLANK(Travel_Sub[[#This Row],['# of travelers]]),"","x")</f>
        <v/>
      </c>
      <c r="O37" s="28"/>
      <c r="P37" s="13" t="str">
        <f>IF(ISBLANK(Travel_Sub[[#This Row],['# of travelers]]),"","=")</f>
        <v/>
      </c>
      <c r="Q37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7" s="12" t="str">
        <f>IF(ISBLANK(Travel_Sub[[#This Row],['# of trips]]),"","x")</f>
        <v/>
      </c>
      <c r="S37" s="28"/>
      <c r="T37" s="13" t="str">
        <f>IF(ISBLANK(Travel_Sub[[#This Row],['# of trips]]),"","=")</f>
        <v/>
      </c>
      <c r="U37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8" spans="2:21" ht="15" customHeight="1" x14ac:dyDescent="0.25">
      <c r="B38" s="27"/>
      <c r="C38" s="26"/>
      <c r="D38" s="26"/>
      <c r="E38" s="26"/>
      <c r="F38" s="98"/>
      <c r="G38" s="98"/>
      <c r="H38" s="98"/>
      <c r="I38" s="98"/>
      <c r="J38" s="12" t="str">
        <f>IF(ISBLANK(Travel_Sub[[#This Row],['# of days]]),"","x")</f>
        <v/>
      </c>
      <c r="K38" s="28"/>
      <c r="L38" s="13" t="str">
        <f>IF(ISBLANK(Travel_Sub[[#This Row],['# of days]]),"","=")</f>
        <v/>
      </c>
      <c r="M38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8" s="12" t="str">
        <f>IF(ISBLANK(Travel_Sub[[#This Row],['# of travelers]]),"","x")</f>
        <v/>
      </c>
      <c r="O38" s="28"/>
      <c r="P38" s="13" t="str">
        <f>IF(ISBLANK(Travel_Sub[[#This Row],['# of travelers]]),"","=")</f>
        <v/>
      </c>
      <c r="Q38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8" s="12" t="str">
        <f>IF(ISBLANK(Travel_Sub[[#This Row],['# of trips]]),"","x")</f>
        <v/>
      </c>
      <c r="S38" s="28"/>
      <c r="T38" s="13" t="str">
        <f>IF(ISBLANK(Travel_Sub[[#This Row],['# of trips]]),"","=")</f>
        <v/>
      </c>
      <c r="U38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39" spans="2:21" ht="15" customHeight="1" x14ac:dyDescent="0.25">
      <c r="B39" s="27"/>
      <c r="C39" s="26"/>
      <c r="D39" s="26"/>
      <c r="E39" s="26"/>
      <c r="F39" s="98"/>
      <c r="G39" s="98"/>
      <c r="H39" s="98"/>
      <c r="I39" s="98"/>
      <c r="J39" s="12" t="str">
        <f>IF(ISBLANK(Travel_Sub[[#This Row],['# of days]]),"","x")</f>
        <v/>
      </c>
      <c r="K39" s="28"/>
      <c r="L39" s="13" t="str">
        <f>IF(ISBLANK(Travel_Sub[[#This Row],['# of days]]),"","=")</f>
        <v/>
      </c>
      <c r="M39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39" s="12" t="str">
        <f>IF(ISBLANK(Travel_Sub[[#This Row],['# of travelers]]),"","x")</f>
        <v/>
      </c>
      <c r="O39" s="28"/>
      <c r="P39" s="13" t="str">
        <f>IF(ISBLANK(Travel_Sub[[#This Row],['# of travelers]]),"","=")</f>
        <v/>
      </c>
      <c r="Q39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39" s="12" t="str">
        <f>IF(ISBLANK(Travel_Sub[[#This Row],['# of trips]]),"","x")</f>
        <v/>
      </c>
      <c r="S39" s="28"/>
      <c r="T39" s="13" t="str">
        <f>IF(ISBLANK(Travel_Sub[[#This Row],['# of trips]]),"","=")</f>
        <v/>
      </c>
      <c r="U39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0" spans="2:21" ht="15" customHeight="1" x14ac:dyDescent="0.25">
      <c r="B40" s="27"/>
      <c r="C40" s="26"/>
      <c r="D40" s="26"/>
      <c r="E40" s="26"/>
      <c r="F40" s="98"/>
      <c r="G40" s="98"/>
      <c r="H40" s="98"/>
      <c r="I40" s="98"/>
      <c r="J40" s="12" t="str">
        <f>IF(ISBLANK(Travel_Sub[[#This Row],['# of days]]),"","x")</f>
        <v/>
      </c>
      <c r="K40" s="28"/>
      <c r="L40" s="13" t="str">
        <f>IF(ISBLANK(Travel_Sub[[#This Row],['# of days]]),"","=")</f>
        <v/>
      </c>
      <c r="M40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0" s="12" t="str">
        <f>IF(ISBLANK(Travel_Sub[[#This Row],['# of travelers]]),"","x")</f>
        <v/>
      </c>
      <c r="O40" s="28"/>
      <c r="P40" s="13" t="str">
        <f>IF(ISBLANK(Travel_Sub[[#This Row],['# of travelers]]),"","=")</f>
        <v/>
      </c>
      <c r="Q40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0" s="12" t="str">
        <f>IF(ISBLANK(Travel_Sub[[#This Row],['# of trips]]),"","x")</f>
        <v/>
      </c>
      <c r="S40" s="28"/>
      <c r="T40" s="13" t="str">
        <f>IF(ISBLANK(Travel_Sub[[#This Row],['# of trips]]),"","=")</f>
        <v/>
      </c>
      <c r="U40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1" spans="2:21" ht="15" customHeight="1" x14ac:dyDescent="0.25">
      <c r="B41" s="27"/>
      <c r="C41" s="26"/>
      <c r="D41" s="26"/>
      <c r="E41" s="26"/>
      <c r="F41" s="98"/>
      <c r="G41" s="98"/>
      <c r="H41" s="98"/>
      <c r="I41" s="98"/>
      <c r="J41" s="12" t="str">
        <f>IF(ISBLANK(Travel_Sub[[#This Row],['# of days]]),"","x")</f>
        <v/>
      </c>
      <c r="K41" s="28"/>
      <c r="L41" s="13" t="str">
        <f>IF(ISBLANK(Travel_Sub[[#This Row],['# of days]]),"","=")</f>
        <v/>
      </c>
      <c r="M41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1" s="12" t="str">
        <f>IF(ISBLANK(Travel_Sub[[#This Row],['# of travelers]]),"","x")</f>
        <v/>
      </c>
      <c r="O41" s="28"/>
      <c r="P41" s="13" t="str">
        <f>IF(ISBLANK(Travel_Sub[[#This Row],['# of travelers]]),"","=")</f>
        <v/>
      </c>
      <c r="Q41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1" s="12" t="str">
        <f>IF(ISBLANK(Travel_Sub[[#This Row],['# of trips]]),"","x")</f>
        <v/>
      </c>
      <c r="S41" s="28"/>
      <c r="T41" s="13" t="str">
        <f>IF(ISBLANK(Travel_Sub[[#This Row],['# of trips]]),"","=")</f>
        <v/>
      </c>
      <c r="U41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2" spans="2:21" ht="15" customHeight="1" x14ac:dyDescent="0.25">
      <c r="B42" s="27"/>
      <c r="C42" s="26"/>
      <c r="D42" s="26"/>
      <c r="E42" s="26"/>
      <c r="F42" s="98"/>
      <c r="G42" s="98"/>
      <c r="H42" s="98"/>
      <c r="I42" s="98"/>
      <c r="J42" s="12" t="str">
        <f>IF(ISBLANK(Travel_Sub[[#This Row],['# of days]]),"","x")</f>
        <v/>
      </c>
      <c r="K42" s="28"/>
      <c r="L42" s="13" t="str">
        <f>IF(ISBLANK(Travel_Sub[[#This Row],['# of days]]),"","=")</f>
        <v/>
      </c>
      <c r="M42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2" s="12" t="str">
        <f>IF(ISBLANK(Travel_Sub[[#This Row],['# of travelers]]),"","x")</f>
        <v/>
      </c>
      <c r="O42" s="28"/>
      <c r="P42" s="13" t="str">
        <f>IF(ISBLANK(Travel_Sub[[#This Row],['# of travelers]]),"","=")</f>
        <v/>
      </c>
      <c r="Q42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2" s="12" t="str">
        <f>IF(ISBLANK(Travel_Sub[[#This Row],['# of trips]]),"","x")</f>
        <v/>
      </c>
      <c r="S42" s="28"/>
      <c r="T42" s="13" t="str">
        <f>IF(ISBLANK(Travel_Sub[[#This Row],['# of trips]]),"","=")</f>
        <v/>
      </c>
      <c r="U42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3" spans="2:21" ht="15" customHeight="1" x14ac:dyDescent="0.25">
      <c r="B43" s="27"/>
      <c r="C43" s="26"/>
      <c r="D43" s="26"/>
      <c r="E43" s="26"/>
      <c r="F43" s="98"/>
      <c r="G43" s="98"/>
      <c r="H43" s="98"/>
      <c r="I43" s="98"/>
      <c r="J43" s="12" t="str">
        <f>IF(ISBLANK(Travel_Sub[[#This Row],['# of days]]),"","x")</f>
        <v/>
      </c>
      <c r="K43" s="28"/>
      <c r="L43" s="13" t="str">
        <f>IF(ISBLANK(Travel_Sub[[#This Row],['# of days]]),"","=")</f>
        <v/>
      </c>
      <c r="M43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3" s="12" t="str">
        <f>IF(ISBLANK(Travel_Sub[[#This Row],['# of travelers]]),"","x")</f>
        <v/>
      </c>
      <c r="O43" s="28"/>
      <c r="P43" s="13" t="str">
        <f>IF(ISBLANK(Travel_Sub[[#This Row],['# of travelers]]),"","=")</f>
        <v/>
      </c>
      <c r="Q43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3" s="12" t="str">
        <f>IF(ISBLANK(Travel_Sub[[#This Row],['# of trips]]),"","x")</f>
        <v/>
      </c>
      <c r="S43" s="28"/>
      <c r="T43" s="13" t="str">
        <f>IF(ISBLANK(Travel_Sub[[#This Row],['# of trips]]),"","=")</f>
        <v/>
      </c>
      <c r="U43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4" spans="2:21" ht="15" customHeight="1" x14ac:dyDescent="0.25">
      <c r="B44" s="27"/>
      <c r="C44" s="26"/>
      <c r="D44" s="26"/>
      <c r="E44" s="26"/>
      <c r="F44" s="98"/>
      <c r="G44" s="98"/>
      <c r="H44" s="98"/>
      <c r="I44" s="98"/>
      <c r="J44" s="12" t="str">
        <f>IF(ISBLANK(Travel_Sub[[#This Row],['# of days]]),"","x")</f>
        <v/>
      </c>
      <c r="K44" s="28"/>
      <c r="L44" s="13" t="str">
        <f>IF(ISBLANK(Travel_Sub[[#This Row],['# of days]]),"","=")</f>
        <v/>
      </c>
      <c r="M44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4" s="12" t="str">
        <f>IF(ISBLANK(Travel_Sub[[#This Row],['# of travelers]]),"","x")</f>
        <v/>
      </c>
      <c r="O44" s="28"/>
      <c r="P44" s="13" t="str">
        <f>IF(ISBLANK(Travel_Sub[[#This Row],['# of travelers]]),"","=")</f>
        <v/>
      </c>
      <c r="Q44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4" s="12" t="str">
        <f>IF(ISBLANK(Travel_Sub[[#This Row],['# of trips]]),"","x")</f>
        <v/>
      </c>
      <c r="S44" s="28"/>
      <c r="T44" s="13" t="str">
        <f>IF(ISBLANK(Travel_Sub[[#This Row],['# of trips]]),"","=")</f>
        <v/>
      </c>
      <c r="U44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5" spans="2:21" ht="15" customHeight="1" x14ac:dyDescent="0.25">
      <c r="B45" s="27"/>
      <c r="C45" s="26"/>
      <c r="D45" s="26"/>
      <c r="E45" s="26"/>
      <c r="F45" s="98"/>
      <c r="G45" s="98"/>
      <c r="H45" s="98"/>
      <c r="I45" s="98"/>
      <c r="J45" s="12" t="str">
        <f>IF(ISBLANK(Travel_Sub[[#This Row],['# of days]]),"","x")</f>
        <v/>
      </c>
      <c r="K45" s="28"/>
      <c r="L45" s="13" t="str">
        <f>IF(ISBLANK(Travel_Sub[[#This Row],['# of days]]),"","=")</f>
        <v/>
      </c>
      <c r="M45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5" s="12" t="str">
        <f>IF(ISBLANK(Travel_Sub[[#This Row],['# of travelers]]),"","x")</f>
        <v/>
      </c>
      <c r="O45" s="28"/>
      <c r="P45" s="13" t="str">
        <f>IF(ISBLANK(Travel_Sub[[#This Row],['# of travelers]]),"","=")</f>
        <v/>
      </c>
      <c r="Q45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5" s="12" t="str">
        <f>IF(ISBLANK(Travel_Sub[[#This Row],['# of trips]]),"","x")</f>
        <v/>
      </c>
      <c r="S45" s="28"/>
      <c r="T45" s="13" t="str">
        <f>IF(ISBLANK(Travel_Sub[[#This Row],['# of trips]]),"","=")</f>
        <v/>
      </c>
      <c r="U45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6" spans="2:21" ht="15" customHeight="1" x14ac:dyDescent="0.25">
      <c r="B46" s="27"/>
      <c r="C46" s="26"/>
      <c r="D46" s="26"/>
      <c r="E46" s="26"/>
      <c r="F46" s="98"/>
      <c r="G46" s="98"/>
      <c r="H46" s="98"/>
      <c r="I46" s="98"/>
      <c r="J46" s="12" t="str">
        <f>IF(ISBLANK(Travel_Sub[[#This Row],['# of days]]),"","x")</f>
        <v/>
      </c>
      <c r="K46" s="28"/>
      <c r="L46" s="13" t="str">
        <f>IF(ISBLANK(Travel_Sub[[#This Row],['# of days]]),"","=")</f>
        <v/>
      </c>
      <c r="M46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6" s="12" t="str">
        <f>IF(ISBLANK(Travel_Sub[[#This Row],['# of travelers]]),"","x")</f>
        <v/>
      </c>
      <c r="O46" s="28"/>
      <c r="P46" s="13" t="str">
        <f>IF(ISBLANK(Travel_Sub[[#This Row],['# of travelers]]),"","=")</f>
        <v/>
      </c>
      <c r="Q46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6" s="12" t="str">
        <f>IF(ISBLANK(Travel_Sub[[#This Row],['# of trips]]),"","x")</f>
        <v/>
      </c>
      <c r="S46" s="28"/>
      <c r="T46" s="13" t="str">
        <f>IF(ISBLANK(Travel_Sub[[#This Row],['# of trips]]),"","=")</f>
        <v/>
      </c>
      <c r="U46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7" spans="2:21" ht="15" customHeight="1" x14ac:dyDescent="0.25">
      <c r="B47" s="27"/>
      <c r="C47" s="26"/>
      <c r="D47" s="26"/>
      <c r="E47" s="26"/>
      <c r="F47" s="98"/>
      <c r="G47" s="98"/>
      <c r="H47" s="98"/>
      <c r="I47" s="98"/>
      <c r="J47" s="12" t="str">
        <f>IF(ISBLANK(Travel_Sub[[#This Row],['# of days]]),"","x")</f>
        <v/>
      </c>
      <c r="K47" s="28"/>
      <c r="L47" s="13" t="str">
        <f>IF(ISBLANK(Travel_Sub[[#This Row],['# of days]]),"","=")</f>
        <v/>
      </c>
      <c r="M47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7" s="12" t="str">
        <f>IF(ISBLANK(Travel_Sub[[#This Row],['# of travelers]]),"","x")</f>
        <v/>
      </c>
      <c r="O47" s="28"/>
      <c r="P47" s="13" t="str">
        <f>IF(ISBLANK(Travel_Sub[[#This Row],['# of travelers]]),"","=")</f>
        <v/>
      </c>
      <c r="Q47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7" s="12" t="str">
        <f>IF(ISBLANK(Travel_Sub[[#This Row],['# of trips]]),"","x")</f>
        <v/>
      </c>
      <c r="S47" s="28"/>
      <c r="T47" s="13" t="str">
        <f>IF(ISBLANK(Travel_Sub[[#This Row],['# of trips]]),"","=")</f>
        <v/>
      </c>
      <c r="U47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8" spans="2:21" ht="15" customHeight="1" x14ac:dyDescent="0.25">
      <c r="B48" s="27"/>
      <c r="C48" s="26"/>
      <c r="D48" s="26"/>
      <c r="E48" s="26"/>
      <c r="F48" s="98"/>
      <c r="G48" s="98"/>
      <c r="H48" s="98"/>
      <c r="I48" s="98"/>
      <c r="J48" s="12" t="str">
        <f>IF(ISBLANK(Travel_Sub[[#This Row],['# of days]]),"","x")</f>
        <v/>
      </c>
      <c r="K48" s="28"/>
      <c r="L48" s="13" t="str">
        <f>IF(ISBLANK(Travel_Sub[[#This Row],['# of days]]),"","=")</f>
        <v/>
      </c>
      <c r="M48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8" s="12" t="str">
        <f>IF(ISBLANK(Travel_Sub[[#This Row],['# of travelers]]),"","x")</f>
        <v/>
      </c>
      <c r="O48" s="28"/>
      <c r="P48" s="13" t="str">
        <f>IF(ISBLANK(Travel_Sub[[#This Row],['# of travelers]]),"","=")</f>
        <v/>
      </c>
      <c r="Q48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8" s="12" t="str">
        <f>IF(ISBLANK(Travel_Sub[[#This Row],['# of trips]]),"","x")</f>
        <v/>
      </c>
      <c r="S48" s="28"/>
      <c r="T48" s="13" t="str">
        <f>IF(ISBLANK(Travel_Sub[[#This Row],['# of trips]]),"","=")</f>
        <v/>
      </c>
      <c r="U48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49" spans="2:21" ht="15" customHeight="1" x14ac:dyDescent="0.25">
      <c r="B49" s="27"/>
      <c r="C49" s="26"/>
      <c r="D49" s="26"/>
      <c r="E49" s="26"/>
      <c r="F49" s="98"/>
      <c r="G49" s="98"/>
      <c r="H49" s="98"/>
      <c r="I49" s="98"/>
      <c r="J49" s="12" t="str">
        <f>IF(ISBLANK(Travel_Sub[[#This Row],['# of days]]),"","x")</f>
        <v/>
      </c>
      <c r="K49" s="28"/>
      <c r="L49" s="13" t="str">
        <f>IF(ISBLANK(Travel_Sub[[#This Row],['# of days]]),"","=")</f>
        <v/>
      </c>
      <c r="M49" s="166">
        <f>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N49" s="12" t="str">
        <f>IF(ISBLANK(Travel_Sub[[#This Row],['# of travelers]]),"","x")</f>
        <v/>
      </c>
      <c r="O49" s="28"/>
      <c r="P49" s="13" t="str">
        <f>IF(ISBLANK(Travel_Sub[[#This Row],['# of travelers]]),"","=")</f>
        <v/>
      </c>
      <c r="Q49" s="166">
        <f>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</f>
        <v>0</v>
      </c>
      <c r="R49" s="12" t="str">
        <f>IF(ISBLANK(Travel_Sub[[#This Row],['# of trips]]),"","x")</f>
        <v/>
      </c>
      <c r="S49" s="28"/>
      <c r="T49" s="13" t="str">
        <f>IF(ISBLANK(Travel_Sub[[#This Row],['# of trips]]),"","=")</f>
        <v/>
      </c>
      <c r="U49" s="99">
        <f>Travel_Sub[[#This Row],['# of trips]]*(Travel_Sub[[#This Row],['# of travelers]]*SUM(Travel_Sub[[#This Row],[Intercity Travel 
(Total for Flights, Train etc.)]],(Travel_Sub[[#This Row],[Hotel 
(Per night)]]*(Travel_Sub[[#This Row],['# of days]]-1)),(Travel_Sub[[#This Row],[Meals 
(Per day)]]*Travel_Sub[[#This Row],['# of days]]),(Travel_Sub[[#This Row],[Ground Transportation (Per day)]]*Travel_Sub[[#This Row],['# of days]])))</f>
        <v>0</v>
      </c>
    </row>
    <row r="50" spans="2:21" ht="15" customHeight="1" x14ac:dyDescent="0.25">
      <c r="B50" s="88" t="s">
        <v>20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97">
        <f>SUBTOTAL(109,Travel_Sub[TOTAL])</f>
        <v>0</v>
      </c>
    </row>
    <row r="51" spans="2:21" ht="15.75" thickBot="1" x14ac:dyDescent="0.3"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</row>
    <row r="52" spans="2:21" ht="19.899999999999999" customHeight="1" thickBot="1" x14ac:dyDescent="0.3">
      <c r="B52" s="207" t="s">
        <v>57</v>
      </c>
      <c r="C52" s="208"/>
      <c r="D52" s="208"/>
      <c r="E52" s="221">
        <f>Travel_Other[[#Totals],[TOTAL]]</f>
        <v>0</v>
      </c>
      <c r="F52" s="222"/>
    </row>
    <row r="53" spans="2:21" ht="15" customHeight="1" x14ac:dyDescent="0.25">
      <c r="B53" s="160" t="s">
        <v>40</v>
      </c>
      <c r="C53" s="160" t="s">
        <v>58</v>
      </c>
      <c r="D53" s="35" t="s">
        <v>59</v>
      </c>
      <c r="E53" s="35" t="s">
        <v>60</v>
      </c>
      <c r="F53" s="161" t="s">
        <v>56</v>
      </c>
    </row>
    <row r="54" spans="2:21" x14ac:dyDescent="0.25">
      <c r="B54" s="30"/>
      <c r="C54" s="26"/>
      <c r="D54" s="31"/>
      <c r="E54" s="17"/>
      <c r="F54" s="152">
        <f>Travel_Other[[#This Row],[Cost]]*Travel_Other[[#This Row],[Quantity]]</f>
        <v>0</v>
      </c>
    </row>
    <row r="55" spans="2:21" x14ac:dyDescent="0.25">
      <c r="B55" s="30"/>
      <c r="C55" s="26"/>
      <c r="D55" s="31"/>
      <c r="E55" s="17"/>
      <c r="F55" s="152">
        <f>Travel_Other[[#This Row],[Cost]]*Travel_Other[[#This Row],[Quantity]]</f>
        <v>0</v>
      </c>
    </row>
    <row r="56" spans="2:21" x14ac:dyDescent="0.25">
      <c r="B56" s="30"/>
      <c r="C56" s="26"/>
      <c r="D56" s="31"/>
      <c r="E56" s="17"/>
      <c r="F56" s="152">
        <f>Travel_Other[[#This Row],[Cost]]*Travel_Other[[#This Row],[Quantity]]</f>
        <v>0</v>
      </c>
    </row>
    <row r="57" spans="2:21" x14ac:dyDescent="0.25">
      <c r="B57" s="30"/>
      <c r="C57" s="26"/>
      <c r="D57" s="31"/>
      <c r="E57" s="17"/>
      <c r="F57" s="152">
        <f>Travel_Other[[#This Row],[Cost]]*Travel_Other[[#This Row],[Quantity]]</f>
        <v>0</v>
      </c>
    </row>
    <row r="58" spans="2:21" ht="15" customHeight="1" x14ac:dyDescent="0.25">
      <c r="B58" s="30"/>
      <c r="C58" s="26"/>
      <c r="D58" s="31"/>
      <c r="E58" s="17"/>
      <c r="F58" s="152">
        <f>Travel_Other[[#This Row],[Cost]]*Travel_Other[[#This Row],[Quantity]]</f>
        <v>0</v>
      </c>
    </row>
    <row r="59" spans="2:21" ht="15" customHeight="1" x14ac:dyDescent="0.25">
      <c r="B59" s="30"/>
      <c r="C59" s="26"/>
      <c r="D59" s="31"/>
      <c r="E59" s="17"/>
      <c r="F59" s="152">
        <f>Travel_Other[[#This Row],[Cost]]*Travel_Other[[#This Row],[Quantity]]</f>
        <v>0</v>
      </c>
    </row>
    <row r="60" spans="2:21" ht="15" customHeight="1" x14ac:dyDescent="0.25">
      <c r="B60" s="30"/>
      <c r="C60" s="26"/>
      <c r="D60" s="31"/>
      <c r="E60" s="43"/>
      <c r="F60" s="162">
        <f>Travel_Other[[#This Row],[Cost]]*Travel_Other[[#This Row],[Quantity]]</f>
        <v>0</v>
      </c>
    </row>
    <row r="61" spans="2:21" ht="15" customHeight="1" x14ac:dyDescent="0.25">
      <c r="B61" s="30"/>
      <c r="C61" s="26"/>
      <c r="D61" s="31"/>
      <c r="E61" s="43"/>
      <c r="F61" s="162">
        <f>Travel_Other[[#This Row],[Cost]]*Travel_Other[[#This Row],[Quantity]]</f>
        <v>0</v>
      </c>
    </row>
    <row r="62" spans="2:21" ht="15" customHeight="1" x14ac:dyDescent="0.25">
      <c r="B62" s="90"/>
      <c r="C62" s="87"/>
      <c r="D62" s="91"/>
      <c r="E62" s="92"/>
      <c r="F62" s="163">
        <f>Travel_Other[[#This Row],[Cost]]*Travel_Other[[#This Row],[Quantity]]</f>
        <v>0</v>
      </c>
    </row>
    <row r="63" spans="2:21" ht="15" customHeight="1" x14ac:dyDescent="0.25">
      <c r="B63" s="93" t="s">
        <v>20</v>
      </c>
      <c r="C63" s="94"/>
      <c r="D63" s="95"/>
      <c r="E63" s="96"/>
      <c r="F63" s="164">
        <f>SUBTOTAL(109,Travel_Other[TOTAL])</f>
        <v>0</v>
      </c>
    </row>
    <row r="64" spans="2:21" ht="15" customHeight="1" x14ac:dyDescent="0.25"/>
    <row r="65" ht="15" customHeight="1" x14ac:dyDescent="0.25"/>
    <row r="66" ht="15" hidden="1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</sheetData>
  <sheetProtection formatCells="0" formatColumns="0" formatRows="0" insertRows="0" insertHyperlinks="0" deleteRows="0" sort="0" autoFilter="0"/>
  <mergeCells count="10">
    <mergeCell ref="E52:F52"/>
    <mergeCell ref="B52:D52"/>
    <mergeCell ref="E28:F28"/>
    <mergeCell ref="E4:F4"/>
    <mergeCell ref="B4:D4"/>
    <mergeCell ref="B28:D28"/>
    <mergeCell ref="B27:U27"/>
    <mergeCell ref="B51:U51"/>
    <mergeCell ref="E2:F2"/>
    <mergeCell ref="B2:D2"/>
  </mergeCells>
  <phoneticPr fontId="10" type="noConversion"/>
  <conditionalFormatting sqref="B6:B25">
    <cfRule type="expression" dxfId="37" priority="17">
      <formula>ISBLANK(B6)</formula>
    </cfRule>
  </conditionalFormatting>
  <conditionalFormatting sqref="B30:B49">
    <cfRule type="expression" dxfId="36" priority="1">
      <formula>ISBLANK(B30)</formula>
    </cfRule>
  </conditionalFormatting>
  <conditionalFormatting sqref="C7:E9">
    <cfRule type="expression" dxfId="35" priority="19">
      <formula>ISBLANK(C7)</formula>
    </cfRule>
  </conditionalFormatting>
  <conditionalFormatting sqref="C31:E33">
    <cfRule type="expression" dxfId="34" priority="3">
      <formula>ISBLANK(C31)</formula>
    </cfRule>
  </conditionalFormatting>
  <conditionalFormatting sqref="C54:E62">
    <cfRule type="expression" dxfId="33" priority="34">
      <formula>ISBLANK($C54)</formula>
    </cfRule>
  </conditionalFormatting>
  <conditionalFormatting sqref="C6:F6 G6:I25 C10:F25 B54:E62">
    <cfRule type="expression" dxfId="32" priority="35">
      <formula>ISBLANK(B6)</formula>
    </cfRule>
  </conditionalFormatting>
  <conditionalFormatting sqref="C30:F30 G30:I49 C34:F49">
    <cfRule type="expression" dxfId="31" priority="16">
      <formula>ISBLANK(C30)</formula>
    </cfRule>
  </conditionalFormatting>
  <conditionalFormatting sqref="F7:F9">
    <cfRule type="expression" dxfId="30" priority="20">
      <formula>ISBLANK(F7)</formula>
    </cfRule>
  </conditionalFormatting>
  <conditionalFormatting sqref="F31:F33">
    <cfRule type="expression" dxfId="29" priority="4">
      <formula>ISBLANK(F31)</formula>
    </cfRule>
  </conditionalFormatting>
  <conditionalFormatting sqref="K6:K25">
    <cfRule type="expression" dxfId="28" priority="30">
      <formula>ISBLANK(K6)</formula>
    </cfRule>
  </conditionalFormatting>
  <conditionalFormatting sqref="K30:K49">
    <cfRule type="expression" dxfId="27" priority="13">
      <formula>ISBLANK(K30)</formula>
    </cfRule>
  </conditionalFormatting>
  <conditionalFormatting sqref="O6:O25">
    <cfRule type="expression" dxfId="26" priority="29">
      <formula>ISBLANK(O6)</formula>
    </cfRule>
  </conditionalFormatting>
  <conditionalFormatting sqref="O30:O49">
    <cfRule type="expression" dxfId="25" priority="12">
      <formula>ISBLANK(O30)</formula>
    </cfRule>
  </conditionalFormatting>
  <conditionalFormatting sqref="S6:S25">
    <cfRule type="expression" dxfId="24" priority="28">
      <formula>ISBLANK(S6)</formula>
    </cfRule>
  </conditionalFormatting>
  <conditionalFormatting sqref="S30:S49">
    <cfRule type="expression" dxfId="23" priority="11">
      <formula>ISBLANK(S30)</formula>
    </cfRule>
  </conditionalFormatting>
  <dataValidations disablePrompts="1" count="5">
    <dataValidation allowBlank="1" showInputMessage="1" showErrorMessage="1" prompt="Include why the trip is necessary to achieve the deliverables." sqref="C5:C9 C29:C33" xr:uid="{2D8C3770-5314-43EF-B5C6-1956E4A16060}"/>
    <dataValidation allowBlank="1" showInputMessage="1" showErrorMessage="1" prompt="Input information with the format: City, US State / Country." sqref="D5:E9 D29:E33" xr:uid="{ACFB99CE-607F-45BF-BD16-7AC05991E2E4}"/>
    <dataValidation allowBlank="1" showInputMessage="1" showErrorMessage="1" prompt="DO NOT DELETE THE FORMULAS IN THIS COLUMN_x000a_Cost per Trip is calculated as follows: _x000a_Flight Cost + _x000a_(Hotel Cost x (# of Night-1)) + _x000a_(Meals per diem x # of Days) + _x000a_(Ground Transportation x # Days)._x000a_*Note that # of Nights is equal to Number of Days - 1." sqref="M6 M30" xr:uid="{70D49A3D-9ADE-498D-B701-61E3FB19DF8C}"/>
    <dataValidation allowBlank="1" showInputMessage="1" showErrorMessage="1" prompt="DO NOT DELETE THE FORMULAS IN THIS COLUMN" sqref="Q6 U6 Q30 U30" xr:uid="{F4F45C0F-9014-4CC7-87E1-A1F3E8AFCC3C}"/>
    <dataValidation allowBlank="1" showInputMessage="1" showErrorMessage="1" prompt="For example: taxi, subway, or car rental. Mileage costs should be included in the Other Travel Costs Table below." sqref="I5:I6 I29:I30" xr:uid="{53EF44D5-E45F-478B-8A7A-C4BD4C67D56B}"/>
  </dataValidations>
  <pageMargins left="0.25" right="0.25" top="0.75" bottom="0.75" header="0.3" footer="0.3"/>
  <pageSetup scale="52" fitToHeight="0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70DE-54C5-49D6-87B4-6A33C8AE3D5B}">
  <sheetPr codeName="Sheet4">
    <pageSetUpPr fitToPage="1"/>
  </sheetPr>
  <dimension ref="A1:AO43"/>
  <sheetViews>
    <sheetView showGridLines="0" workbookViewId="0">
      <selection activeCell="D2" sqref="D2:E2"/>
    </sheetView>
  </sheetViews>
  <sheetFormatPr defaultColWidth="0" defaultRowHeight="15" outlineLevelCol="1" x14ac:dyDescent="0.25"/>
  <cols>
    <col min="1" max="1" width="2.42578125" customWidth="1"/>
    <col min="2" max="2" width="27.85546875" customWidth="1"/>
    <col min="3" max="3" width="30" customWidth="1"/>
    <col min="4" max="4" width="17.5703125" customWidth="1"/>
    <col min="5" max="5" width="11.5703125" customWidth="1"/>
    <col min="6" max="6" width="2.28515625" customWidth="1"/>
    <col min="7" max="7" width="12.140625" style="1" customWidth="1" outlineLevel="1"/>
    <col min="8" max="8" width="13" bestFit="1" customWidth="1" outlineLevel="1"/>
    <col min="9" max="9" width="2.28515625" style="1" customWidth="1" outlineLevel="1"/>
    <col min="10" max="10" width="11.5703125" customWidth="1" outlineLevel="1"/>
    <col min="11" max="11" width="2.28515625" style="1" customWidth="1" outlineLevel="1"/>
    <col min="12" max="12" width="11.140625" customWidth="1"/>
    <col min="13" max="13" width="2.28515625" style="1" customWidth="1"/>
    <col min="14" max="14" width="15.7109375" bestFit="1" customWidth="1" outlineLevel="1"/>
    <col min="15" max="15" width="2.28515625" style="1" customWidth="1" outlineLevel="1"/>
    <col min="16" max="16" width="10.5703125" customWidth="1" outlineLevel="1"/>
    <col min="17" max="17" width="2.28515625" style="1" customWidth="1" outlineLevel="1"/>
    <col min="18" max="18" width="8.5703125" bestFit="1" customWidth="1" outlineLevel="1"/>
    <col min="19" max="19" width="2.28515625" style="1" customWidth="1" outlineLevel="1"/>
    <col min="20" max="20" width="12.42578125" customWidth="1"/>
    <col min="21" max="21" width="2.28515625" customWidth="1"/>
    <col min="22" max="22" width="17.5703125" customWidth="1" outlineLevel="1"/>
    <col min="23" max="23" width="10" bestFit="1" customWidth="1" outlineLevel="1"/>
    <col min="24" max="24" width="8.5703125" bestFit="1" customWidth="1" outlineLevel="1"/>
    <col min="25" max="25" width="14.5703125" customWidth="1" outlineLevel="1"/>
    <col min="26" max="26" width="2.28515625" customWidth="1" outlineLevel="1"/>
    <col min="27" max="27" width="10.140625" bestFit="1" customWidth="1" outlineLevel="1"/>
    <col min="28" max="28" width="2.28515625" customWidth="1" outlineLevel="1"/>
    <col min="29" max="29" width="11.5703125" customWidth="1" outlineLevel="1" collapsed="1"/>
    <col min="30" max="30" width="2.28515625" customWidth="1" outlineLevel="1"/>
    <col min="31" max="31" width="9.28515625" customWidth="1" outlineLevel="1" collapsed="1"/>
    <col min="32" max="32" width="2.28515625" customWidth="1" outlineLevel="1"/>
    <col min="33" max="33" width="11.5703125" customWidth="1" outlineLevel="1" collapsed="1"/>
    <col min="34" max="34" width="2.28515625" customWidth="1" outlineLevel="1"/>
    <col min="35" max="35" width="7.42578125" customWidth="1" outlineLevel="1"/>
    <col min="36" max="36" width="2.28515625" customWidth="1" outlineLevel="1"/>
    <col min="37" max="37" width="13.42578125" customWidth="1"/>
    <col min="38" max="38" width="2.28515625" customWidth="1"/>
    <col min="39" max="39" width="14.5703125" customWidth="1"/>
    <col min="40" max="40" width="8.85546875" customWidth="1"/>
    <col min="41" max="41" width="0" hidden="1" customWidth="1"/>
    <col min="42" max="16384" width="8.85546875" hidden="1"/>
  </cols>
  <sheetData>
    <row r="1" spans="2:39" s="45" customFormat="1" ht="15" customHeight="1" thickBot="1" x14ac:dyDescent="0.3"/>
    <row r="2" spans="2:39" ht="30" customHeight="1" thickBot="1" x14ac:dyDescent="0.3">
      <c r="B2" s="209" t="s">
        <v>61</v>
      </c>
      <c r="C2" s="210"/>
      <c r="D2" s="223">
        <f>SUM(Conferences_Staff[[#Totals],[TOTAL]]+Conferences_Sub[[#Totals],[TOTAL]]+Tbl_OtherConferenceMeetingCosts[[#Totals],[Total]])</f>
        <v>0</v>
      </c>
      <c r="E2" s="223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48"/>
    </row>
    <row r="3" spans="2:39" ht="15.75" thickBot="1" x14ac:dyDescent="0.3">
      <c r="G3"/>
      <c r="I3"/>
      <c r="K3"/>
      <c r="M3"/>
      <c r="O3"/>
      <c r="Q3"/>
      <c r="S3"/>
    </row>
    <row r="4" spans="2:39" ht="17.25" thickBot="1" x14ac:dyDescent="0.3">
      <c r="B4" s="215" t="s">
        <v>62</v>
      </c>
      <c r="C4" s="216"/>
      <c r="D4" s="172">
        <f>Conferences_Staff[[#Totals],[TOTAL]]</f>
        <v>0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1"/>
    </row>
    <row r="5" spans="2:39" s="34" customFormat="1" ht="16.5" x14ac:dyDescent="0.25">
      <c r="B5" s="217" t="s">
        <v>63</v>
      </c>
      <c r="C5" s="218"/>
      <c r="D5" s="218"/>
      <c r="E5" s="220"/>
      <c r="G5" s="212" t="s">
        <v>64</v>
      </c>
      <c r="H5" s="213"/>
      <c r="I5" s="213"/>
      <c r="J5" s="213"/>
      <c r="K5" s="213"/>
      <c r="L5" s="214"/>
      <c r="N5" s="212" t="s">
        <v>65</v>
      </c>
      <c r="O5" s="213"/>
      <c r="P5" s="213"/>
      <c r="Q5" s="213"/>
      <c r="R5" s="213"/>
      <c r="S5" s="213"/>
      <c r="T5" s="214"/>
      <c r="V5" s="212" t="s">
        <v>66</v>
      </c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4"/>
    </row>
    <row r="6" spans="2:39" s="33" customFormat="1" ht="45" customHeight="1" x14ac:dyDescent="0.25">
      <c r="B6" s="105" t="s">
        <v>67</v>
      </c>
      <c r="C6" s="105" t="s">
        <v>68</v>
      </c>
      <c r="D6" s="105" t="s">
        <v>69</v>
      </c>
      <c r="E6" s="112" t="s">
        <v>478</v>
      </c>
      <c r="F6" s="29" t="s">
        <v>48</v>
      </c>
      <c r="G6" s="104" t="s">
        <v>70</v>
      </c>
      <c r="H6" s="106" t="s">
        <v>71</v>
      </c>
      <c r="I6" s="29" t="s">
        <v>72</v>
      </c>
      <c r="J6" s="131" t="s">
        <v>483</v>
      </c>
      <c r="K6" s="29" t="s">
        <v>52</v>
      </c>
      <c r="L6" s="131" t="s">
        <v>73</v>
      </c>
      <c r="M6" s="29" t="s">
        <v>74</v>
      </c>
      <c r="N6" s="131" t="s">
        <v>75</v>
      </c>
      <c r="O6" s="29" t="s">
        <v>54</v>
      </c>
      <c r="P6" s="131" t="s">
        <v>479</v>
      </c>
      <c r="Q6" s="29" t="s">
        <v>76</v>
      </c>
      <c r="R6" s="131" t="s">
        <v>480</v>
      </c>
      <c r="S6" s="29" t="s">
        <v>55</v>
      </c>
      <c r="T6" s="131" t="s">
        <v>77</v>
      </c>
      <c r="U6" s="29" t="s">
        <v>78</v>
      </c>
      <c r="V6" s="104" t="s">
        <v>44</v>
      </c>
      <c r="W6" s="105" t="s">
        <v>45</v>
      </c>
      <c r="X6" s="105" t="s">
        <v>46</v>
      </c>
      <c r="Y6" s="106" t="s">
        <v>47</v>
      </c>
      <c r="Z6" s="29" t="s">
        <v>79</v>
      </c>
      <c r="AA6" s="131" t="s">
        <v>481</v>
      </c>
      <c r="AB6" s="29" t="s">
        <v>80</v>
      </c>
      <c r="AC6" s="131" t="s">
        <v>50</v>
      </c>
      <c r="AD6" s="29" t="s">
        <v>49</v>
      </c>
      <c r="AE6" s="131" t="s">
        <v>476</v>
      </c>
      <c r="AF6" s="29" t="s">
        <v>81</v>
      </c>
      <c r="AG6" s="131" t="s">
        <v>53</v>
      </c>
      <c r="AH6" s="29" t="s">
        <v>82</v>
      </c>
      <c r="AI6" s="131" t="s">
        <v>482</v>
      </c>
      <c r="AJ6" s="29" t="s">
        <v>83</v>
      </c>
      <c r="AK6" s="131" t="s">
        <v>84</v>
      </c>
      <c r="AL6" s="32" t="s">
        <v>85</v>
      </c>
      <c r="AM6" s="131" t="s">
        <v>56</v>
      </c>
    </row>
    <row r="7" spans="2:39" ht="15" customHeight="1" x14ac:dyDescent="0.25">
      <c r="B7" s="111"/>
      <c r="C7" s="111"/>
      <c r="D7" s="110"/>
      <c r="E7" s="120"/>
      <c r="F7" s="9" t="str">
        <f>IF(ISBLANK(Conferences_Staff[[#This Row],['# of rental days]]),"","x")</f>
        <v/>
      </c>
      <c r="G7" s="125"/>
      <c r="H7" s="128"/>
      <c r="I7" s="9" t="str">
        <f>IF(ISBLANK(Conferences_Staff[[#This Row],['# of rental days]]),"","x")</f>
        <v/>
      </c>
      <c r="J7" s="132"/>
      <c r="K7" s="10" t="str">
        <f>IF(ISBLANK(Conferences_Staff[[#This Row],['# of rental days]]),"","=")</f>
        <v/>
      </c>
      <c r="L7" s="135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7" s="11"/>
      <c r="N7" s="138"/>
      <c r="O7" s="9" t="str">
        <f>IF(ISBLANK(Conferences_Staff[[#This Row],['# of Attendees]]),"","x")</f>
        <v/>
      </c>
      <c r="P7" s="132"/>
      <c r="Q7" s="9" t="str">
        <f>IF(ISBLANK(Conferences_Staff[[#This Row],['# of Attendees]]),"","x")</f>
        <v/>
      </c>
      <c r="R7" s="132"/>
      <c r="S7" s="10" t="str">
        <f>IF(ISBLANK(Conferences_Staff[[#This Row],['# of Attendees]]),"","=")</f>
        <v/>
      </c>
      <c r="T7" s="141">
        <f>Conferences_Staff[[#This Row],['# of Meetings ]]*((Conferences_Staff[[#This Row],[Food / Beverages 
(Per Person)]]*Conferences_Staff[[#This Row],['# of catering days]]*Conferences_Staff[[#This Row],['# of Attendees]]))</f>
        <v>0</v>
      </c>
      <c r="U7" s="9"/>
      <c r="V7" s="113"/>
      <c r="W7" s="109"/>
      <c r="X7" s="109"/>
      <c r="Y7" s="117"/>
      <c r="Z7" s="18" t="str">
        <f>IF(ISBLANK(Conferences_Staff[[#This Row],['# of travel days]]),"","x")</f>
        <v/>
      </c>
      <c r="AA7" s="132"/>
      <c r="AB7" s="18" t="str">
        <f>IF(ISBLANK(Conferences_Staff[[#This Row],['# of travel days]]),"","=")</f>
        <v/>
      </c>
      <c r="AC7" s="141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7" s="18" t="str">
        <f>IF(ISBLANK(Conferences_Staff[[#This Row],['# of travelers]]),"","x")</f>
        <v/>
      </c>
      <c r="AE7" s="132"/>
      <c r="AF7" s="18" t="str">
        <f>IF(ISBLANK(Conferences_Staff[[#This Row],['# of travelers]]),"","=")</f>
        <v/>
      </c>
      <c r="AG7" s="141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7" s="18" t="str">
        <f>IF(ISBLANK(Conferences_Staff[[#This Row],['# of trips ]]),"","x")</f>
        <v/>
      </c>
      <c r="AI7" s="132"/>
      <c r="AJ7" s="19" t="str">
        <f>IF(ISBLANK(Conferences_Staff[[#This Row],['# of trips ]]),"","=")</f>
        <v/>
      </c>
      <c r="AK7" s="141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7" s="20"/>
      <c r="AM7" s="144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8" spans="2:39" ht="15" customHeight="1" x14ac:dyDescent="0.25">
      <c r="B8" s="15"/>
      <c r="C8" s="16"/>
      <c r="D8" s="16"/>
      <c r="E8" s="121"/>
      <c r="F8" s="9" t="str">
        <f>IF(ISBLANK(Conferences_Staff[[#This Row],['# of rental days]]),"","x")</f>
        <v/>
      </c>
      <c r="G8" s="126"/>
      <c r="H8" s="129"/>
      <c r="I8" s="9" t="str">
        <f>IF(ISBLANK(Conferences_Staff[[#This Row],['# of rental days]]),"","x")</f>
        <v/>
      </c>
      <c r="J8" s="133"/>
      <c r="K8" s="10" t="str">
        <f>IF(ISBLANK(Conferences_Staff[[#This Row],['# of rental days]]),"","=")</f>
        <v/>
      </c>
      <c r="L8" s="13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8" s="11"/>
      <c r="N8" s="139"/>
      <c r="O8" s="9" t="str">
        <f>IF(ISBLANK(Conferences_Staff[[#This Row],['# of Attendees]]),"","x")</f>
        <v/>
      </c>
      <c r="P8" s="133"/>
      <c r="Q8" s="9" t="str">
        <f>IF(ISBLANK(Conferences_Staff[[#This Row],['# of Attendees]]),"","x")</f>
        <v/>
      </c>
      <c r="R8" s="133"/>
      <c r="S8" s="10" t="str">
        <f>IF(ISBLANK(Conferences_Staff[[#This Row],['# of Attendees]]),"","=")</f>
        <v/>
      </c>
      <c r="T8" s="142">
        <f>Conferences_Staff[[#This Row],['# of Meetings ]]*((Conferences_Staff[[#This Row],[Food / Beverages 
(Per Person)]]*Conferences_Staff[[#This Row],['# of catering days]]*Conferences_Staff[[#This Row],['# of Attendees]]))</f>
        <v>0</v>
      </c>
      <c r="U8" s="9"/>
      <c r="V8" s="114"/>
      <c r="W8" s="38"/>
      <c r="X8" s="38"/>
      <c r="Y8" s="118"/>
      <c r="Z8" s="18" t="str">
        <f>IF(ISBLANK(Conferences_Staff[[#This Row],['# of travel days]]),"","x")</f>
        <v/>
      </c>
      <c r="AA8" s="133"/>
      <c r="AB8" s="18" t="str">
        <f>IF(ISBLANK(Conferences_Staff[[#This Row],['# of travel days]]),"","=")</f>
        <v/>
      </c>
      <c r="AC8" s="14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8" s="18" t="str">
        <f>IF(ISBLANK(Conferences_Staff[[#This Row],['# of travelers]]),"","x")</f>
        <v/>
      </c>
      <c r="AE8" s="133"/>
      <c r="AF8" s="18" t="str">
        <f>IF(ISBLANK(Conferences_Staff[[#This Row],['# of travelers]]),"","=")</f>
        <v/>
      </c>
      <c r="AG8" s="14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8" s="18" t="str">
        <f>IF(ISBLANK(Conferences_Staff[[#This Row],['# of trips ]]),"","x")</f>
        <v/>
      </c>
      <c r="AI8" s="133"/>
      <c r="AJ8" s="19" t="str">
        <f>IF(ISBLANK(Conferences_Staff[[#This Row],['# of trips ]]),"","=")</f>
        <v/>
      </c>
      <c r="AK8" s="14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8" s="20"/>
      <c r="AM8" s="14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9" spans="2:39" ht="15" customHeight="1" x14ac:dyDescent="0.25">
      <c r="B9" s="15"/>
      <c r="C9" s="16"/>
      <c r="D9" s="16"/>
      <c r="E9" s="121"/>
      <c r="F9" s="9" t="str">
        <f>IF(ISBLANK(Conferences_Staff[[#This Row],['# of rental days]]),"","x")</f>
        <v/>
      </c>
      <c r="G9" s="126"/>
      <c r="H9" s="129"/>
      <c r="I9" s="9" t="str">
        <f>IF(ISBLANK(Conferences_Staff[[#This Row],['# of rental days]]),"","x")</f>
        <v/>
      </c>
      <c r="J9" s="133"/>
      <c r="K9" s="10" t="str">
        <f>IF(ISBLANK(Conferences_Staff[[#This Row],['# of rental days]]),"","=")</f>
        <v/>
      </c>
      <c r="L9" s="13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9" s="11"/>
      <c r="N9" s="139"/>
      <c r="O9" s="9" t="str">
        <f>IF(ISBLANK(Conferences_Staff[[#This Row],['# of Attendees]]),"","x")</f>
        <v/>
      </c>
      <c r="P9" s="133"/>
      <c r="Q9" s="9" t="str">
        <f>IF(ISBLANK(Conferences_Staff[[#This Row],['# of Attendees]]),"","x")</f>
        <v/>
      </c>
      <c r="R9" s="133"/>
      <c r="S9" s="10" t="str">
        <f>IF(ISBLANK(Conferences_Staff[[#This Row],['# of Attendees]]),"","=")</f>
        <v/>
      </c>
      <c r="T9" s="142">
        <f>Conferences_Staff[[#This Row],['# of Meetings ]]*((Conferences_Staff[[#This Row],[Food / Beverages 
(Per Person)]]*Conferences_Staff[[#This Row],['# of catering days]]*Conferences_Staff[[#This Row],['# of Attendees]]))</f>
        <v>0</v>
      </c>
      <c r="U9" s="9"/>
      <c r="V9" s="114"/>
      <c r="W9" s="38"/>
      <c r="X9" s="38"/>
      <c r="Y9" s="118"/>
      <c r="Z9" s="18" t="str">
        <f>IF(ISBLANK(Conferences_Staff[[#This Row],['# of travel days]]),"","x")</f>
        <v/>
      </c>
      <c r="AA9" s="133"/>
      <c r="AB9" s="18" t="str">
        <f>IF(ISBLANK(Conferences_Staff[[#This Row],['# of travel days]]),"","=")</f>
        <v/>
      </c>
      <c r="AC9" s="14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9" s="18" t="str">
        <f>IF(ISBLANK(Conferences_Staff[[#This Row],['# of travelers]]),"","x")</f>
        <v/>
      </c>
      <c r="AE9" s="133"/>
      <c r="AF9" s="18" t="str">
        <f>IF(ISBLANK(Conferences_Staff[[#This Row],['# of travelers]]),"","=")</f>
        <v/>
      </c>
      <c r="AG9" s="14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9" s="18" t="str">
        <f>IF(ISBLANK(Conferences_Staff[[#This Row],['# of trips ]]),"","x")</f>
        <v/>
      </c>
      <c r="AI9" s="133"/>
      <c r="AJ9" s="19" t="str">
        <f>IF(ISBLANK(Conferences_Staff[[#This Row],['# of trips ]]),"","=")</f>
        <v/>
      </c>
      <c r="AK9" s="14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9" s="20"/>
      <c r="AM9" s="146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0" spans="2:39" ht="15" customHeight="1" x14ac:dyDescent="0.25">
      <c r="B10" s="15"/>
      <c r="C10" s="16"/>
      <c r="D10" s="16"/>
      <c r="E10" s="121"/>
      <c r="F10" s="9" t="str">
        <f>IF(ISBLANK(Conferences_Staff[[#This Row],['# of rental days]]),"","x")</f>
        <v/>
      </c>
      <c r="G10" s="126"/>
      <c r="H10" s="129"/>
      <c r="I10" s="9" t="str">
        <f>IF(ISBLANK(Conferences_Staff[[#This Row],['# of rental days]]),"","x")</f>
        <v/>
      </c>
      <c r="J10" s="133"/>
      <c r="K10" s="10" t="str">
        <f>IF(ISBLANK(Conferences_Staff[[#This Row],['# of rental days]]),"","=")</f>
        <v/>
      </c>
      <c r="L10" s="13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0" s="11"/>
      <c r="N10" s="139"/>
      <c r="O10" s="9" t="str">
        <f>IF(ISBLANK(Conferences_Staff[[#This Row],['# of Attendees]]),"","x")</f>
        <v/>
      </c>
      <c r="P10" s="133"/>
      <c r="Q10" s="9" t="str">
        <f>IF(ISBLANK(Conferences_Staff[[#This Row],['# of Attendees]]),"","x")</f>
        <v/>
      </c>
      <c r="R10" s="133"/>
      <c r="S10" s="10" t="str">
        <f>IF(ISBLANK(Conferences_Staff[[#This Row],['# of Attendees]]),"","=")</f>
        <v/>
      </c>
      <c r="T10" s="14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0" s="9"/>
      <c r="V10" s="114"/>
      <c r="W10" s="38"/>
      <c r="X10" s="38"/>
      <c r="Y10" s="118"/>
      <c r="Z10" s="18" t="str">
        <f>IF(ISBLANK(Conferences_Staff[[#This Row],['# of travel days]]),"","x")</f>
        <v/>
      </c>
      <c r="AA10" s="133"/>
      <c r="AB10" s="18" t="str">
        <f>IF(ISBLANK(Conferences_Staff[[#This Row],['# of travel days]]),"","=")</f>
        <v/>
      </c>
      <c r="AC10" s="14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0" s="18" t="str">
        <f>IF(ISBLANK(Conferences_Staff[[#This Row],['# of travelers]]),"","x")</f>
        <v/>
      </c>
      <c r="AE10" s="133"/>
      <c r="AF10" s="18" t="str">
        <f>IF(ISBLANK(Conferences_Staff[[#This Row],['# of travelers]]),"","=")</f>
        <v/>
      </c>
      <c r="AG10" s="14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0" s="18" t="str">
        <f>IF(ISBLANK(Conferences_Staff[[#This Row],['# of trips ]]),"","x")</f>
        <v/>
      </c>
      <c r="AI10" s="133"/>
      <c r="AJ10" s="19" t="str">
        <f>IF(ISBLANK(Conferences_Staff[[#This Row],['# of trips ]]),"","=")</f>
        <v/>
      </c>
      <c r="AK10" s="14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0" s="20"/>
      <c r="AM10" s="14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1" spans="2:39" ht="15" customHeight="1" x14ac:dyDescent="0.25">
      <c r="B11" s="15"/>
      <c r="C11" s="16"/>
      <c r="D11" s="16"/>
      <c r="E11" s="121"/>
      <c r="F11" s="9" t="str">
        <f>IF(ISBLANK(Conferences_Staff[[#This Row],['# of rental days]]),"","x")</f>
        <v/>
      </c>
      <c r="G11" s="126"/>
      <c r="H11" s="129"/>
      <c r="I11" s="9" t="str">
        <f>IF(ISBLANK(Conferences_Staff[[#This Row],['# of rental days]]),"","x")</f>
        <v/>
      </c>
      <c r="J11" s="133"/>
      <c r="K11" s="10" t="str">
        <f>IF(ISBLANK(Conferences_Staff[[#This Row],['# of rental days]]),"","=")</f>
        <v/>
      </c>
      <c r="L11" s="13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1" s="11"/>
      <c r="N11" s="139"/>
      <c r="O11" s="9" t="str">
        <f>IF(ISBLANK(Conferences_Staff[[#This Row],['# of Attendees]]),"","x")</f>
        <v/>
      </c>
      <c r="P11" s="133"/>
      <c r="Q11" s="9" t="str">
        <f>IF(ISBLANK(Conferences_Staff[[#This Row],['# of Attendees]]),"","x")</f>
        <v/>
      </c>
      <c r="R11" s="133"/>
      <c r="S11" s="10" t="str">
        <f>IF(ISBLANK(Conferences_Staff[[#This Row],['# of Attendees]]),"","=")</f>
        <v/>
      </c>
      <c r="T11" s="14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1" s="9"/>
      <c r="V11" s="114"/>
      <c r="W11" s="38"/>
      <c r="X11" s="38"/>
      <c r="Y11" s="118"/>
      <c r="Z11" s="18" t="str">
        <f>IF(ISBLANK(Conferences_Staff[[#This Row],['# of travel days]]),"","x")</f>
        <v/>
      </c>
      <c r="AA11" s="133"/>
      <c r="AB11" s="18" t="str">
        <f>IF(ISBLANK(Conferences_Staff[[#This Row],['# of travel days]]),"","=")</f>
        <v/>
      </c>
      <c r="AC11" s="14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1" s="18" t="str">
        <f>IF(ISBLANK(Conferences_Staff[[#This Row],['# of travelers]]),"","x")</f>
        <v/>
      </c>
      <c r="AE11" s="133"/>
      <c r="AF11" s="18" t="str">
        <f>IF(ISBLANK(Conferences_Staff[[#This Row],['# of travelers]]),"","=")</f>
        <v/>
      </c>
      <c r="AG11" s="14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1" s="18" t="str">
        <f>IF(ISBLANK(Conferences_Staff[[#This Row],['# of trips ]]),"","x")</f>
        <v/>
      </c>
      <c r="AI11" s="133"/>
      <c r="AJ11" s="19" t="str">
        <f>IF(ISBLANK(Conferences_Staff[[#This Row],['# of trips ]]),"","=")</f>
        <v/>
      </c>
      <c r="AK11" s="14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1" s="20"/>
      <c r="AM11" s="14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2" spans="2:39" ht="15" customHeight="1" x14ac:dyDescent="0.25">
      <c r="B12" s="15"/>
      <c r="C12" s="16"/>
      <c r="D12" s="16"/>
      <c r="E12" s="121"/>
      <c r="F12" s="9" t="str">
        <f>IF(ISBLANK(Conferences_Staff[[#This Row],['# of rental days]]),"","x")</f>
        <v/>
      </c>
      <c r="G12" s="126"/>
      <c r="H12" s="129"/>
      <c r="I12" s="9" t="str">
        <f>IF(ISBLANK(Conferences_Staff[[#This Row],['# of rental days]]),"","x")</f>
        <v/>
      </c>
      <c r="J12" s="133"/>
      <c r="K12" s="10" t="str">
        <f>IF(ISBLANK(Conferences_Staff[[#This Row],['# of rental days]]),"","=")</f>
        <v/>
      </c>
      <c r="L12" s="13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2" s="11"/>
      <c r="N12" s="139"/>
      <c r="O12" s="9" t="str">
        <f>IF(ISBLANK(Conferences_Staff[[#This Row],['# of Attendees]]),"","x")</f>
        <v/>
      </c>
      <c r="P12" s="133"/>
      <c r="Q12" s="9" t="str">
        <f>IF(ISBLANK(Conferences_Staff[[#This Row],['# of Attendees]]),"","x")</f>
        <v/>
      </c>
      <c r="R12" s="133"/>
      <c r="S12" s="10" t="str">
        <f>IF(ISBLANK(Conferences_Staff[[#This Row],['# of Attendees]]),"","=")</f>
        <v/>
      </c>
      <c r="T12" s="14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2" s="9"/>
      <c r="V12" s="114"/>
      <c r="W12" s="38"/>
      <c r="X12" s="38"/>
      <c r="Y12" s="118"/>
      <c r="Z12" s="18" t="str">
        <f>IF(ISBLANK(Conferences_Staff[[#This Row],['# of travel days]]),"","x")</f>
        <v/>
      </c>
      <c r="AA12" s="133"/>
      <c r="AB12" s="18" t="str">
        <f>IF(ISBLANK(Conferences_Staff[[#This Row],['# of travel days]]),"","=")</f>
        <v/>
      </c>
      <c r="AC12" s="14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2" s="18" t="str">
        <f>IF(ISBLANK(Conferences_Staff[[#This Row],['# of travelers]]),"","x")</f>
        <v/>
      </c>
      <c r="AE12" s="133"/>
      <c r="AF12" s="18" t="str">
        <f>IF(ISBLANK(Conferences_Staff[[#This Row],['# of travelers]]),"","=")</f>
        <v/>
      </c>
      <c r="AG12" s="14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2" s="18" t="str">
        <f>IF(ISBLANK(Conferences_Staff[[#This Row],['# of trips ]]),"","x")</f>
        <v/>
      </c>
      <c r="AI12" s="133"/>
      <c r="AJ12" s="19" t="str">
        <f>IF(ISBLANK(Conferences_Staff[[#This Row],['# of trips ]]),"","=")</f>
        <v/>
      </c>
      <c r="AK12" s="14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2" s="20"/>
      <c r="AM12" s="14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3" spans="2:39" ht="15" customHeight="1" x14ac:dyDescent="0.25">
      <c r="B13" s="15"/>
      <c r="C13" s="16"/>
      <c r="D13" s="16"/>
      <c r="E13" s="121"/>
      <c r="F13" s="9" t="str">
        <f>IF(ISBLANK(Conferences_Staff[[#This Row],['# of rental days]]),"","x")</f>
        <v/>
      </c>
      <c r="G13" s="126"/>
      <c r="H13" s="129"/>
      <c r="I13" s="9" t="str">
        <f>IF(ISBLANK(Conferences_Staff[[#This Row],['# of rental days]]),"","x")</f>
        <v/>
      </c>
      <c r="J13" s="133"/>
      <c r="K13" s="10" t="str">
        <f>IF(ISBLANK(Conferences_Staff[[#This Row],['# of rental days]]),"","=")</f>
        <v/>
      </c>
      <c r="L13" s="13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3" s="11"/>
      <c r="N13" s="139"/>
      <c r="O13" s="9" t="str">
        <f>IF(ISBLANK(Conferences_Staff[[#This Row],['# of Attendees]]),"","x")</f>
        <v/>
      </c>
      <c r="P13" s="133"/>
      <c r="Q13" s="9" t="str">
        <f>IF(ISBLANK(Conferences_Staff[[#This Row],['# of Attendees]]),"","x")</f>
        <v/>
      </c>
      <c r="R13" s="133"/>
      <c r="S13" s="10" t="str">
        <f>IF(ISBLANK(Conferences_Staff[[#This Row],['# of Attendees]]),"","=")</f>
        <v/>
      </c>
      <c r="T13" s="14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3" s="9"/>
      <c r="V13" s="114"/>
      <c r="W13" s="38"/>
      <c r="X13" s="38"/>
      <c r="Y13" s="118"/>
      <c r="Z13" s="18" t="str">
        <f>IF(ISBLANK(Conferences_Staff[[#This Row],['# of travel days]]),"","x")</f>
        <v/>
      </c>
      <c r="AA13" s="133"/>
      <c r="AB13" s="18" t="str">
        <f>IF(ISBLANK(Conferences_Staff[[#This Row],['# of travel days]]),"","=")</f>
        <v/>
      </c>
      <c r="AC13" s="14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3" s="18" t="str">
        <f>IF(ISBLANK(Conferences_Staff[[#This Row],['# of travelers]]),"","x")</f>
        <v/>
      </c>
      <c r="AE13" s="133"/>
      <c r="AF13" s="18" t="str">
        <f>IF(ISBLANK(Conferences_Staff[[#This Row],['# of travelers]]),"","=")</f>
        <v/>
      </c>
      <c r="AG13" s="14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3" s="18" t="str">
        <f>IF(ISBLANK(Conferences_Staff[[#This Row],['# of trips ]]),"","x")</f>
        <v/>
      </c>
      <c r="AI13" s="133"/>
      <c r="AJ13" s="19" t="str">
        <f>IF(ISBLANK(Conferences_Staff[[#This Row],['# of trips ]]),"","=")</f>
        <v/>
      </c>
      <c r="AK13" s="14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3" s="20"/>
      <c r="AM13" s="14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4" spans="2:39" ht="15" customHeight="1" x14ac:dyDescent="0.25">
      <c r="B14" s="15"/>
      <c r="C14" s="16"/>
      <c r="D14" s="16"/>
      <c r="E14" s="121"/>
      <c r="F14" s="9" t="str">
        <f>IF(ISBLANK(Conferences_Staff[[#This Row],['# of rental days]]),"","x")</f>
        <v/>
      </c>
      <c r="G14" s="126"/>
      <c r="H14" s="129"/>
      <c r="I14" s="9" t="str">
        <f>IF(ISBLANK(Conferences_Staff[[#This Row],['# of rental days]]),"","x")</f>
        <v/>
      </c>
      <c r="J14" s="133"/>
      <c r="K14" s="10" t="str">
        <f>IF(ISBLANK(Conferences_Staff[[#This Row],['# of rental days]]),"","=")</f>
        <v/>
      </c>
      <c r="L14" s="13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4" s="11"/>
      <c r="N14" s="139"/>
      <c r="O14" s="9" t="str">
        <f>IF(ISBLANK(Conferences_Staff[[#This Row],['# of Attendees]]),"","x")</f>
        <v/>
      </c>
      <c r="P14" s="133"/>
      <c r="Q14" s="9" t="str">
        <f>IF(ISBLANK(Conferences_Staff[[#This Row],['# of Attendees]]),"","x")</f>
        <v/>
      </c>
      <c r="R14" s="133"/>
      <c r="S14" s="10" t="str">
        <f>IF(ISBLANK(Conferences_Staff[[#This Row],['# of Attendees]]),"","=")</f>
        <v/>
      </c>
      <c r="T14" s="14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4" s="9"/>
      <c r="V14" s="114"/>
      <c r="W14" s="38"/>
      <c r="X14" s="38"/>
      <c r="Y14" s="118"/>
      <c r="Z14" s="18" t="str">
        <f>IF(ISBLANK(Conferences_Staff[[#This Row],['# of travel days]]),"","x")</f>
        <v/>
      </c>
      <c r="AA14" s="133"/>
      <c r="AB14" s="18" t="str">
        <f>IF(ISBLANK(Conferences_Staff[[#This Row],['# of travel days]]),"","=")</f>
        <v/>
      </c>
      <c r="AC14" s="14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4" s="18" t="str">
        <f>IF(ISBLANK(Conferences_Staff[[#This Row],['# of travelers]]),"","x")</f>
        <v/>
      </c>
      <c r="AE14" s="133"/>
      <c r="AF14" s="18" t="str">
        <f>IF(ISBLANK(Conferences_Staff[[#This Row],['# of travelers]]),"","=")</f>
        <v/>
      </c>
      <c r="AG14" s="14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4" s="18" t="str">
        <f>IF(ISBLANK(Conferences_Staff[[#This Row],['# of trips ]]),"","x")</f>
        <v/>
      </c>
      <c r="AI14" s="133"/>
      <c r="AJ14" s="19" t="str">
        <f>IF(ISBLANK(Conferences_Staff[[#This Row],['# of trips ]]),"","=")</f>
        <v/>
      </c>
      <c r="AK14" s="14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4" s="20"/>
      <c r="AM14" s="14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5" spans="2:39" ht="15" customHeight="1" x14ac:dyDescent="0.25">
      <c r="B15" s="15"/>
      <c r="C15" s="16"/>
      <c r="D15" s="16"/>
      <c r="E15" s="121"/>
      <c r="F15" s="9" t="str">
        <f>IF(ISBLANK(Conferences_Staff[[#This Row],['# of rental days]]),"","x")</f>
        <v/>
      </c>
      <c r="G15" s="126"/>
      <c r="H15" s="129"/>
      <c r="I15" s="9" t="str">
        <f>IF(ISBLANK(Conferences_Staff[[#This Row],['# of rental days]]),"","x")</f>
        <v/>
      </c>
      <c r="J15" s="133"/>
      <c r="K15" s="10" t="str">
        <f>IF(ISBLANK(Conferences_Staff[[#This Row],['# of rental days]]),"","=")</f>
        <v/>
      </c>
      <c r="L15" s="13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5" s="11"/>
      <c r="N15" s="139"/>
      <c r="O15" s="9" t="str">
        <f>IF(ISBLANK(Conferences_Staff[[#This Row],['# of Attendees]]),"","x")</f>
        <v/>
      </c>
      <c r="P15" s="133"/>
      <c r="Q15" s="9" t="str">
        <f>IF(ISBLANK(Conferences_Staff[[#This Row],['# of Attendees]]),"","x")</f>
        <v/>
      </c>
      <c r="R15" s="133"/>
      <c r="S15" s="10" t="str">
        <f>IF(ISBLANK(Conferences_Staff[[#This Row],['# of Attendees]]),"","=")</f>
        <v/>
      </c>
      <c r="T15" s="14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5" s="9"/>
      <c r="V15" s="114"/>
      <c r="W15" s="38"/>
      <c r="X15" s="38"/>
      <c r="Y15" s="118"/>
      <c r="Z15" s="18" t="str">
        <f>IF(ISBLANK(Conferences_Staff[[#This Row],['# of travel days]]),"","x")</f>
        <v/>
      </c>
      <c r="AA15" s="133"/>
      <c r="AB15" s="18" t="str">
        <f>IF(ISBLANK(Conferences_Staff[[#This Row],['# of travel days]]),"","=")</f>
        <v/>
      </c>
      <c r="AC15" s="14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5" s="18" t="str">
        <f>IF(ISBLANK(Conferences_Staff[[#This Row],['# of travelers]]),"","x")</f>
        <v/>
      </c>
      <c r="AE15" s="133"/>
      <c r="AF15" s="18" t="str">
        <f>IF(ISBLANK(Conferences_Staff[[#This Row],['# of travelers]]),"","=")</f>
        <v/>
      </c>
      <c r="AG15" s="14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5" s="18" t="str">
        <f>IF(ISBLANK(Conferences_Staff[[#This Row],['# of trips ]]),"","x")</f>
        <v/>
      </c>
      <c r="AI15" s="133"/>
      <c r="AJ15" s="19" t="str">
        <f>IF(ISBLANK(Conferences_Staff[[#This Row],['# of trips ]]),"","=")</f>
        <v/>
      </c>
      <c r="AK15" s="14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5" s="20"/>
      <c r="AM15" s="14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6" spans="2:39" ht="15" customHeight="1" x14ac:dyDescent="0.25">
      <c r="B16" s="15"/>
      <c r="C16" s="16"/>
      <c r="D16" s="16"/>
      <c r="E16" s="121"/>
      <c r="F16" s="9" t="str">
        <f>IF(ISBLANK(Conferences_Staff[[#This Row],['# of rental days]]),"","x")</f>
        <v/>
      </c>
      <c r="G16" s="126"/>
      <c r="H16" s="129"/>
      <c r="I16" s="9" t="str">
        <f>IF(ISBLANK(Conferences_Staff[[#This Row],['# of rental days]]),"","x")</f>
        <v/>
      </c>
      <c r="J16" s="133"/>
      <c r="K16" s="10" t="str">
        <f>IF(ISBLANK(Conferences_Staff[[#This Row],['# of rental days]]),"","=")</f>
        <v/>
      </c>
      <c r="L16" s="136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6" s="11"/>
      <c r="N16" s="139"/>
      <c r="O16" s="9" t="str">
        <f>IF(ISBLANK(Conferences_Staff[[#This Row],['# of Attendees]]),"","x")</f>
        <v/>
      </c>
      <c r="P16" s="133"/>
      <c r="Q16" s="9" t="str">
        <f>IF(ISBLANK(Conferences_Staff[[#This Row],['# of Attendees]]),"","x")</f>
        <v/>
      </c>
      <c r="R16" s="133"/>
      <c r="S16" s="10" t="str">
        <f>IF(ISBLANK(Conferences_Staff[[#This Row],['# of Attendees]]),"","=")</f>
        <v/>
      </c>
      <c r="T16" s="142">
        <f>Conferences_Staff[[#This Row],['# of Meetings ]]*((Conferences_Staff[[#This Row],[Food / Beverages 
(Per Person)]]*Conferences_Staff[[#This Row],['# of catering days]]*Conferences_Staff[[#This Row],['# of Attendees]]))</f>
        <v>0</v>
      </c>
      <c r="U16" s="9"/>
      <c r="V16" s="114"/>
      <c r="W16" s="38"/>
      <c r="X16" s="38"/>
      <c r="Y16" s="118"/>
      <c r="Z16" s="18" t="str">
        <f>IF(ISBLANK(Conferences_Staff[[#This Row],['# of travel days]]),"","x")</f>
        <v/>
      </c>
      <c r="AA16" s="133"/>
      <c r="AB16" s="18" t="str">
        <f>IF(ISBLANK(Conferences_Staff[[#This Row],['# of travel days]]),"","=")</f>
        <v/>
      </c>
      <c r="AC16" s="142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6" s="18" t="str">
        <f>IF(ISBLANK(Conferences_Staff[[#This Row],['# of travelers]]),"","x")</f>
        <v/>
      </c>
      <c r="AE16" s="133"/>
      <c r="AF16" s="18" t="str">
        <f>IF(ISBLANK(Conferences_Staff[[#This Row],['# of travelers]]),"","=")</f>
        <v/>
      </c>
      <c r="AG16" s="142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6" s="18" t="str">
        <f>IF(ISBLANK(Conferences_Staff[[#This Row],['# of trips ]]),"","x")</f>
        <v/>
      </c>
      <c r="AI16" s="133"/>
      <c r="AJ16" s="19" t="str">
        <f>IF(ISBLANK(Conferences_Staff[[#This Row],['# of trips ]]),"","=")</f>
        <v/>
      </c>
      <c r="AK16" s="142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6" s="20"/>
      <c r="AM16" s="145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7" spans="2:39" ht="15" customHeight="1" x14ac:dyDescent="0.25">
      <c r="B17" s="122"/>
      <c r="C17" s="123"/>
      <c r="D17" s="123"/>
      <c r="E17" s="124"/>
      <c r="F17" s="9" t="str">
        <f>IF(ISBLANK(Conferences_Staff[[#This Row],['# of rental days]]),"","x")</f>
        <v/>
      </c>
      <c r="G17" s="127"/>
      <c r="H17" s="130"/>
      <c r="I17" s="9" t="str">
        <f>IF(ISBLANK(Conferences_Staff[[#This Row],['# of rental days]]),"","x")</f>
        <v/>
      </c>
      <c r="J17" s="134"/>
      <c r="K17" s="10" t="str">
        <f>IF(ISBLANK(Conferences_Staff[[#This Row],['# of rental days]]),"","=")</f>
        <v/>
      </c>
      <c r="L17" s="137">
        <f>Conferences_Staff[[#This Row],['# of Meetings ]]*(SUM(Conferences_Staff[[#This Row],[Event space rental 
(Per day)]],Conferences_Staff[[#This Row],[Audio / Visual rental 
(Per day)]])*Conferences_Staff[[#This Row],['# of rental days]])</f>
        <v>0</v>
      </c>
      <c r="M17" s="11"/>
      <c r="N17" s="140"/>
      <c r="O17" s="9" t="str">
        <f>IF(ISBLANK(Conferences_Staff[[#This Row],['# of Attendees]]),"","x")</f>
        <v/>
      </c>
      <c r="P17" s="134"/>
      <c r="Q17" s="9" t="str">
        <f>IF(ISBLANK(Conferences_Staff[[#This Row],['# of Attendees]]),"","x")</f>
        <v/>
      </c>
      <c r="R17" s="134"/>
      <c r="S17" s="10" t="str">
        <f>IF(ISBLANK(Conferences_Staff[[#This Row],['# of Attendees]]),"","=")</f>
        <v/>
      </c>
      <c r="T17" s="143">
        <f>Conferences_Staff[[#This Row],['# of Meetings ]]*((Conferences_Staff[[#This Row],[Food / Beverages 
(Per Person)]]*Conferences_Staff[[#This Row],['# of catering days]]*Conferences_Staff[[#This Row],['# of Attendees]]))</f>
        <v>0</v>
      </c>
      <c r="U17" s="9"/>
      <c r="V17" s="115"/>
      <c r="W17" s="116"/>
      <c r="X17" s="116"/>
      <c r="Y17" s="119"/>
      <c r="Z17" s="18" t="str">
        <f>IF(ISBLANK(Conferences_Staff[[#This Row],['# of travel days]]),"","x")</f>
        <v/>
      </c>
      <c r="AA17" s="134"/>
      <c r="AB17" s="18" t="str">
        <f>IF(ISBLANK(Conferences_Staff[[#This Row],['# of travel days]]),"","=")</f>
        <v/>
      </c>
      <c r="AC17" s="143">
        <f>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D17" s="18" t="str">
        <f>IF(ISBLANK(Conferences_Staff[[#This Row],['# of travelers]]),"","x")</f>
        <v/>
      </c>
      <c r="AE17" s="134"/>
      <c r="AF17" s="18" t="str">
        <f>IF(ISBLANK(Conferences_Staff[[#This Row],['# of travelers]]),"","=")</f>
        <v/>
      </c>
      <c r="AG17" s="143">
        <f>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</f>
        <v>0</v>
      </c>
      <c r="AH17" s="18" t="str">
        <f>IF(ISBLANK(Conferences_Staff[[#This Row],['# of trips ]]),"","x")</f>
        <v/>
      </c>
      <c r="AI17" s="134"/>
      <c r="AJ17" s="19" t="str">
        <f>IF(ISBLANK(Conferences_Staff[[#This Row],['# of trips ]]),"","=")</f>
        <v/>
      </c>
      <c r="AK17" s="143">
        <f>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</f>
        <v>0</v>
      </c>
      <c r="AL17" s="20"/>
      <c r="AM17" s="147">
        <f>(((Conferences_Staff[[#This Row],[Event space rental 
(Per day)]]+Conferences_Staff[[#This Row],[Audio / Visual rental 
(Per day)]])*Conferences_Staff[[#This Row],['# of rental days]])*Conferences_Staff[[#This Row],['# of Meetings ]])+
((Conferences_Staff[[#This Row],[Food / Beverages 
(Per Person)]]*Conferences_Staff[[#This Row],['# of catering days]]*Conferences_Staff[[#This Row],['# of Attendees]])*Conferences_Staff[[#This Row],['# of Meetings ]])+
(Conferences_Staff[[#This Row],['# of trips ]]*(Conferences_Staff[[#This Row],['# of travelers]]*SUM(Conferences_Staff[[#This Row],[Intercity Travel 
(Total for Flights, Train etc.)]],(Conferences_Staff[[#This Row],[Hotel 
(Per night)]]*(Conferences_Staff[[#This Row],['# of travel days]]-1)),(Conferences_Staff[[#This Row],[Meals 
(Per day)]]*Conferences_Staff[[#This Row],['# of travel days]]),(Conferences_Staff[[#This Row],[Ground Transportation (Per day)]]*Conferences_Staff[[#This Row],['# of travel days]]))))</f>
        <v>0</v>
      </c>
    </row>
    <row r="18" spans="2:39" x14ac:dyDescent="0.25">
      <c r="B18" s="153" t="s">
        <v>20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73">
        <f>SUBTOTAL(109,Conferences_Staff[TOTAL])</f>
        <v>0</v>
      </c>
    </row>
    <row r="19" spans="2:39" ht="15.75" thickBot="1" x14ac:dyDescent="0.3">
      <c r="G19"/>
      <c r="I19"/>
      <c r="K19"/>
      <c r="M19"/>
      <c r="O19"/>
      <c r="Q19"/>
      <c r="S19"/>
    </row>
    <row r="20" spans="2:39" ht="17.25" thickBot="1" x14ac:dyDescent="0.3">
      <c r="B20" s="215" t="s">
        <v>34</v>
      </c>
      <c r="C20" s="216"/>
      <c r="D20" s="221">
        <f>Conferences_Sub[[#Totals],[TOTAL]]</f>
        <v>0</v>
      </c>
      <c r="E20" s="221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1"/>
    </row>
    <row r="21" spans="2:39" s="34" customFormat="1" ht="16.5" x14ac:dyDescent="0.25">
      <c r="B21" s="217" t="s">
        <v>63</v>
      </c>
      <c r="C21" s="218"/>
      <c r="D21" s="218"/>
      <c r="E21" s="220"/>
      <c r="G21" s="212" t="s">
        <v>64</v>
      </c>
      <c r="H21" s="213"/>
      <c r="I21" s="213"/>
      <c r="J21" s="213"/>
      <c r="K21" s="213"/>
      <c r="L21" s="214"/>
      <c r="N21" s="212" t="s">
        <v>65</v>
      </c>
      <c r="O21" s="213"/>
      <c r="P21" s="213"/>
      <c r="Q21" s="213"/>
      <c r="R21" s="213"/>
      <c r="S21" s="213"/>
      <c r="T21" s="214"/>
      <c r="V21" s="212" t="s">
        <v>66</v>
      </c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4"/>
    </row>
    <row r="22" spans="2:39" s="33" customFormat="1" ht="45" customHeight="1" x14ac:dyDescent="0.25">
      <c r="B22" s="105" t="s">
        <v>67</v>
      </c>
      <c r="C22" s="105" t="s">
        <v>68</v>
      </c>
      <c r="D22" s="105" t="s">
        <v>69</v>
      </c>
      <c r="E22" s="112" t="s">
        <v>478</v>
      </c>
      <c r="F22" s="29" t="s">
        <v>48</v>
      </c>
      <c r="G22" s="104" t="s">
        <v>70</v>
      </c>
      <c r="H22" s="106" t="s">
        <v>71</v>
      </c>
      <c r="I22" s="29" t="s">
        <v>72</v>
      </c>
      <c r="J22" s="131" t="s">
        <v>483</v>
      </c>
      <c r="K22" s="29" t="s">
        <v>52</v>
      </c>
      <c r="L22" s="131" t="s">
        <v>73</v>
      </c>
      <c r="M22" s="29" t="s">
        <v>74</v>
      </c>
      <c r="N22" s="131" t="s">
        <v>75</v>
      </c>
      <c r="O22" s="29" t="s">
        <v>54</v>
      </c>
      <c r="P22" s="131" t="s">
        <v>479</v>
      </c>
      <c r="Q22" s="29" t="s">
        <v>76</v>
      </c>
      <c r="R22" s="131" t="s">
        <v>480</v>
      </c>
      <c r="S22" s="29" t="s">
        <v>55</v>
      </c>
      <c r="T22" s="131" t="s">
        <v>77</v>
      </c>
      <c r="U22" s="29" t="s">
        <v>78</v>
      </c>
      <c r="V22" s="104" t="s">
        <v>44</v>
      </c>
      <c r="W22" s="105" t="s">
        <v>45</v>
      </c>
      <c r="X22" s="105" t="s">
        <v>46</v>
      </c>
      <c r="Y22" s="106" t="s">
        <v>47</v>
      </c>
      <c r="Z22" s="29" t="s">
        <v>79</v>
      </c>
      <c r="AA22" s="131" t="s">
        <v>481</v>
      </c>
      <c r="AB22" s="29" t="s">
        <v>80</v>
      </c>
      <c r="AC22" s="131" t="s">
        <v>50</v>
      </c>
      <c r="AD22" s="29" t="s">
        <v>49</v>
      </c>
      <c r="AE22" s="131" t="s">
        <v>476</v>
      </c>
      <c r="AF22" s="29" t="s">
        <v>81</v>
      </c>
      <c r="AG22" s="131" t="s">
        <v>53</v>
      </c>
      <c r="AH22" s="29" t="s">
        <v>82</v>
      </c>
      <c r="AI22" s="131" t="s">
        <v>482</v>
      </c>
      <c r="AJ22" s="29" t="s">
        <v>83</v>
      </c>
      <c r="AK22" s="131" t="s">
        <v>84</v>
      </c>
      <c r="AL22" s="32" t="s">
        <v>85</v>
      </c>
      <c r="AM22" s="131" t="s">
        <v>56</v>
      </c>
    </row>
    <row r="23" spans="2:39" ht="15" customHeight="1" x14ac:dyDescent="0.25">
      <c r="B23" s="111"/>
      <c r="C23" s="111"/>
      <c r="D23" s="110"/>
      <c r="E23" s="120"/>
      <c r="F23" s="9" t="str">
        <f>IF(ISBLANK(Conferences_Sub[[#This Row],['# of rental days]]),"","x")</f>
        <v/>
      </c>
      <c r="G23" s="125"/>
      <c r="H23" s="128"/>
      <c r="I23" s="9" t="str">
        <f>IF(ISBLANK(Conferences_Sub[[#This Row],['# of rental days]]),"","x")</f>
        <v/>
      </c>
      <c r="J23" s="132"/>
      <c r="K23" s="10" t="str">
        <f>IF(ISBLANK(Conferences_Sub[[#This Row],['# of rental days]]),"","=")</f>
        <v/>
      </c>
      <c r="L23" s="135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3" s="11"/>
      <c r="N23" s="138"/>
      <c r="O23" s="9" t="str">
        <f>IF(ISBLANK(Conferences_Sub[[#This Row],['# of Attendees]]),"","x")</f>
        <v/>
      </c>
      <c r="P23" s="132"/>
      <c r="Q23" s="9" t="str">
        <f>IF(ISBLANK(Conferences_Sub[[#This Row],['# of Attendees]]),"","x")</f>
        <v/>
      </c>
      <c r="R23" s="132"/>
      <c r="S23" s="10" t="str">
        <f>IF(ISBLANK(Conferences_Sub[[#This Row],['# of Attendees]]),"","=")</f>
        <v/>
      </c>
      <c r="T23" s="141">
        <f>Conferences_Sub[[#This Row],['# of Meetings ]]*((Conferences_Sub[[#This Row],[Food / Beverages 
(Per Person)]]*Conferences_Sub[[#This Row],['# of catering days]]*Conferences_Sub[[#This Row],['# of Attendees]]))</f>
        <v>0</v>
      </c>
      <c r="U23" s="9"/>
      <c r="V23" s="113"/>
      <c r="W23" s="109"/>
      <c r="X23" s="109"/>
      <c r="Y23" s="117"/>
      <c r="Z23" s="18" t="str">
        <f>IF(ISBLANK(Conferences_Sub[[#This Row],['# of travel days]]),"","x")</f>
        <v/>
      </c>
      <c r="AA23" s="132"/>
      <c r="AB23" s="18" t="str">
        <f>IF(ISBLANK(Conferences_Sub[[#This Row],['# of travel days]]),"","=")</f>
        <v/>
      </c>
      <c r="AC23" s="141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3" s="18" t="str">
        <f>IF(ISBLANK(Conferences_Sub[[#This Row],['# of travelers]]),"","x")</f>
        <v/>
      </c>
      <c r="AE23" s="132"/>
      <c r="AF23" s="18" t="str">
        <f>IF(ISBLANK(Conferences_Sub[[#This Row],['# of travelers]]),"","=")</f>
        <v/>
      </c>
      <c r="AG23" s="141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3" s="18" t="str">
        <f>IF(ISBLANK(Conferences_Sub[[#This Row],['# of trips ]]),"","x")</f>
        <v/>
      </c>
      <c r="AI23" s="132"/>
      <c r="AJ23" s="19" t="str">
        <f>IF(ISBLANK(Conferences_Sub[[#This Row],['# of trips ]]),"","=")</f>
        <v/>
      </c>
      <c r="AK23" s="141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3" s="20"/>
      <c r="AM23" s="144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4" spans="2:39" ht="15" customHeight="1" x14ac:dyDescent="0.25">
      <c r="B24" s="15"/>
      <c r="C24" s="16"/>
      <c r="D24" s="16"/>
      <c r="E24" s="121"/>
      <c r="F24" s="9" t="str">
        <f>IF(ISBLANK(Conferences_Sub[[#This Row],['# of rental days]]),"","x")</f>
        <v/>
      </c>
      <c r="G24" s="126"/>
      <c r="H24" s="129"/>
      <c r="I24" s="9" t="str">
        <f>IF(ISBLANK(Conferences_Sub[[#This Row],['# of rental days]]),"","x")</f>
        <v/>
      </c>
      <c r="J24" s="133"/>
      <c r="K24" s="10" t="str">
        <f>IF(ISBLANK(Conferences_Sub[[#This Row],['# of rental days]]),"","=")</f>
        <v/>
      </c>
      <c r="L24" s="13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4" s="11"/>
      <c r="N24" s="139"/>
      <c r="O24" s="9" t="str">
        <f>IF(ISBLANK(Conferences_Sub[[#This Row],['# of Attendees]]),"","x")</f>
        <v/>
      </c>
      <c r="P24" s="133"/>
      <c r="Q24" s="9" t="str">
        <f>IF(ISBLANK(Conferences_Sub[[#This Row],['# of Attendees]]),"","x")</f>
        <v/>
      </c>
      <c r="R24" s="133"/>
      <c r="S24" s="10" t="str">
        <f>IF(ISBLANK(Conferences_Sub[[#This Row],['# of Attendees]]),"","=")</f>
        <v/>
      </c>
      <c r="T24" s="142">
        <f>Conferences_Sub[[#This Row],['# of Meetings ]]*((Conferences_Sub[[#This Row],[Food / Beverages 
(Per Person)]]*Conferences_Sub[[#This Row],['# of catering days]]*Conferences_Sub[[#This Row],['# of Attendees]]))</f>
        <v>0</v>
      </c>
      <c r="U24" s="9"/>
      <c r="V24" s="114"/>
      <c r="W24" s="38"/>
      <c r="X24" s="38"/>
      <c r="Y24" s="118"/>
      <c r="Z24" s="18" t="str">
        <f>IF(ISBLANK(Conferences_Sub[[#This Row],['# of travel days]]),"","x")</f>
        <v/>
      </c>
      <c r="AA24" s="133"/>
      <c r="AB24" s="18" t="str">
        <f>IF(ISBLANK(Conferences_Sub[[#This Row],['# of travel days]]),"","=")</f>
        <v/>
      </c>
      <c r="AC24" s="14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4" s="18" t="str">
        <f>IF(ISBLANK(Conferences_Sub[[#This Row],['# of travelers]]),"","x")</f>
        <v/>
      </c>
      <c r="AE24" s="133"/>
      <c r="AF24" s="18" t="str">
        <f>IF(ISBLANK(Conferences_Sub[[#This Row],['# of travelers]]),"","=")</f>
        <v/>
      </c>
      <c r="AG24" s="14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4" s="18" t="str">
        <f>IF(ISBLANK(Conferences_Sub[[#This Row],['# of trips ]]),"","x")</f>
        <v/>
      </c>
      <c r="AI24" s="133"/>
      <c r="AJ24" s="19" t="str">
        <f>IF(ISBLANK(Conferences_Sub[[#This Row],['# of trips ]]),"","=")</f>
        <v/>
      </c>
      <c r="AK24" s="14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4" s="20"/>
      <c r="AM24" s="14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5" spans="2:39" ht="15" customHeight="1" x14ac:dyDescent="0.25">
      <c r="B25" s="15"/>
      <c r="C25" s="16"/>
      <c r="D25" s="16"/>
      <c r="E25" s="121"/>
      <c r="F25" s="9" t="str">
        <f>IF(ISBLANK(Conferences_Sub[[#This Row],['# of rental days]]),"","x")</f>
        <v/>
      </c>
      <c r="G25" s="126"/>
      <c r="H25" s="129"/>
      <c r="I25" s="9" t="str">
        <f>IF(ISBLANK(Conferences_Sub[[#This Row],['# of rental days]]),"","x")</f>
        <v/>
      </c>
      <c r="J25" s="133"/>
      <c r="K25" s="10" t="str">
        <f>IF(ISBLANK(Conferences_Sub[[#This Row],['# of rental days]]),"","=")</f>
        <v/>
      </c>
      <c r="L25" s="13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5" s="11"/>
      <c r="N25" s="139"/>
      <c r="O25" s="9" t="str">
        <f>IF(ISBLANK(Conferences_Sub[[#This Row],['# of Attendees]]),"","x")</f>
        <v/>
      </c>
      <c r="P25" s="133"/>
      <c r="Q25" s="9" t="str">
        <f>IF(ISBLANK(Conferences_Sub[[#This Row],['# of Attendees]]),"","x")</f>
        <v/>
      </c>
      <c r="R25" s="133"/>
      <c r="S25" s="10" t="str">
        <f>IF(ISBLANK(Conferences_Sub[[#This Row],['# of Attendees]]),"","=")</f>
        <v/>
      </c>
      <c r="T25" s="142">
        <f>Conferences_Sub[[#This Row],['# of Meetings ]]*((Conferences_Sub[[#This Row],[Food / Beverages 
(Per Person)]]*Conferences_Sub[[#This Row],['# of catering days]]*Conferences_Sub[[#This Row],['# of Attendees]]))</f>
        <v>0</v>
      </c>
      <c r="U25" s="9"/>
      <c r="V25" s="114"/>
      <c r="W25" s="38"/>
      <c r="X25" s="38"/>
      <c r="Y25" s="118"/>
      <c r="Z25" s="18" t="str">
        <f>IF(ISBLANK(Conferences_Sub[[#This Row],['# of travel days]]),"","x")</f>
        <v/>
      </c>
      <c r="AA25" s="133"/>
      <c r="AB25" s="18" t="str">
        <f>IF(ISBLANK(Conferences_Sub[[#This Row],['# of travel days]]),"","=")</f>
        <v/>
      </c>
      <c r="AC25" s="14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5" s="18" t="str">
        <f>IF(ISBLANK(Conferences_Sub[[#This Row],['# of travelers]]),"","x")</f>
        <v/>
      </c>
      <c r="AE25" s="133"/>
      <c r="AF25" s="18" t="str">
        <f>IF(ISBLANK(Conferences_Sub[[#This Row],['# of travelers]]),"","=")</f>
        <v/>
      </c>
      <c r="AG25" s="14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5" s="18" t="str">
        <f>IF(ISBLANK(Conferences_Sub[[#This Row],['# of trips ]]),"","x")</f>
        <v/>
      </c>
      <c r="AI25" s="133"/>
      <c r="AJ25" s="19" t="str">
        <f>IF(ISBLANK(Conferences_Sub[[#This Row],['# of trips ]]),"","=")</f>
        <v/>
      </c>
      <c r="AK25" s="14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5" s="20"/>
      <c r="AM25" s="146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6" spans="2:39" ht="15" customHeight="1" x14ac:dyDescent="0.25">
      <c r="B26" s="15"/>
      <c r="C26" s="16"/>
      <c r="D26" s="16"/>
      <c r="E26" s="121"/>
      <c r="F26" s="9" t="str">
        <f>IF(ISBLANK(Conferences_Sub[[#This Row],['# of rental days]]),"","x")</f>
        <v/>
      </c>
      <c r="G26" s="126"/>
      <c r="H26" s="129"/>
      <c r="I26" s="9" t="str">
        <f>IF(ISBLANK(Conferences_Sub[[#This Row],['# of rental days]]),"","x")</f>
        <v/>
      </c>
      <c r="J26" s="133"/>
      <c r="K26" s="10" t="str">
        <f>IF(ISBLANK(Conferences_Sub[[#This Row],['# of rental days]]),"","=")</f>
        <v/>
      </c>
      <c r="L26" s="13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6" s="11"/>
      <c r="N26" s="139"/>
      <c r="O26" s="9" t="str">
        <f>IF(ISBLANK(Conferences_Sub[[#This Row],['# of Attendees]]),"","x")</f>
        <v/>
      </c>
      <c r="P26" s="133"/>
      <c r="Q26" s="9" t="str">
        <f>IF(ISBLANK(Conferences_Sub[[#This Row],['# of Attendees]]),"","x")</f>
        <v/>
      </c>
      <c r="R26" s="133"/>
      <c r="S26" s="10" t="str">
        <f>IF(ISBLANK(Conferences_Sub[[#This Row],['# of Attendees]]),"","=")</f>
        <v/>
      </c>
      <c r="T26" s="142">
        <f>Conferences_Sub[[#This Row],['# of Meetings ]]*((Conferences_Sub[[#This Row],[Food / Beverages 
(Per Person)]]*Conferences_Sub[[#This Row],['# of catering days]]*Conferences_Sub[[#This Row],['# of Attendees]]))</f>
        <v>0</v>
      </c>
      <c r="U26" s="9"/>
      <c r="V26" s="114"/>
      <c r="W26" s="38"/>
      <c r="X26" s="38"/>
      <c r="Y26" s="118"/>
      <c r="Z26" s="18" t="str">
        <f>IF(ISBLANK(Conferences_Sub[[#This Row],['# of travel days]]),"","x")</f>
        <v/>
      </c>
      <c r="AA26" s="133"/>
      <c r="AB26" s="18" t="str">
        <f>IF(ISBLANK(Conferences_Sub[[#This Row],['# of travel days]]),"","=")</f>
        <v/>
      </c>
      <c r="AC26" s="14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6" s="18" t="str">
        <f>IF(ISBLANK(Conferences_Sub[[#This Row],['# of travelers]]),"","x")</f>
        <v/>
      </c>
      <c r="AE26" s="133"/>
      <c r="AF26" s="18" t="str">
        <f>IF(ISBLANK(Conferences_Sub[[#This Row],['# of travelers]]),"","=")</f>
        <v/>
      </c>
      <c r="AG26" s="14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6" s="18" t="str">
        <f>IF(ISBLANK(Conferences_Sub[[#This Row],['# of trips ]]),"","x")</f>
        <v/>
      </c>
      <c r="AI26" s="133"/>
      <c r="AJ26" s="19" t="str">
        <f>IF(ISBLANK(Conferences_Sub[[#This Row],['# of trips ]]),"","=")</f>
        <v/>
      </c>
      <c r="AK26" s="14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6" s="20"/>
      <c r="AM26" s="14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7" spans="2:39" ht="15" customHeight="1" x14ac:dyDescent="0.25">
      <c r="B27" s="15"/>
      <c r="C27" s="16"/>
      <c r="D27" s="16"/>
      <c r="E27" s="121"/>
      <c r="F27" s="9" t="str">
        <f>IF(ISBLANK(Conferences_Sub[[#This Row],['# of rental days]]),"","x")</f>
        <v/>
      </c>
      <c r="G27" s="126"/>
      <c r="H27" s="129"/>
      <c r="I27" s="9" t="str">
        <f>IF(ISBLANK(Conferences_Sub[[#This Row],['# of rental days]]),"","x")</f>
        <v/>
      </c>
      <c r="J27" s="133"/>
      <c r="K27" s="10" t="str">
        <f>IF(ISBLANK(Conferences_Sub[[#This Row],['# of rental days]]),"","=")</f>
        <v/>
      </c>
      <c r="L27" s="13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7" s="11"/>
      <c r="N27" s="139"/>
      <c r="O27" s="9" t="str">
        <f>IF(ISBLANK(Conferences_Sub[[#This Row],['# of Attendees]]),"","x")</f>
        <v/>
      </c>
      <c r="P27" s="133"/>
      <c r="Q27" s="9" t="str">
        <f>IF(ISBLANK(Conferences_Sub[[#This Row],['# of Attendees]]),"","x")</f>
        <v/>
      </c>
      <c r="R27" s="133"/>
      <c r="S27" s="10" t="str">
        <f>IF(ISBLANK(Conferences_Sub[[#This Row],['# of Attendees]]),"","=")</f>
        <v/>
      </c>
      <c r="T27" s="142">
        <f>Conferences_Sub[[#This Row],['# of Meetings ]]*((Conferences_Sub[[#This Row],[Food / Beverages 
(Per Person)]]*Conferences_Sub[[#This Row],['# of catering days]]*Conferences_Sub[[#This Row],['# of Attendees]]))</f>
        <v>0</v>
      </c>
      <c r="U27" s="9"/>
      <c r="V27" s="114"/>
      <c r="W27" s="38"/>
      <c r="X27" s="38"/>
      <c r="Y27" s="118"/>
      <c r="Z27" s="18" t="str">
        <f>IF(ISBLANK(Conferences_Sub[[#This Row],['# of travel days]]),"","x")</f>
        <v/>
      </c>
      <c r="AA27" s="133"/>
      <c r="AB27" s="18" t="str">
        <f>IF(ISBLANK(Conferences_Sub[[#This Row],['# of travel days]]),"","=")</f>
        <v/>
      </c>
      <c r="AC27" s="14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7" s="18" t="str">
        <f>IF(ISBLANK(Conferences_Sub[[#This Row],['# of travelers]]),"","x")</f>
        <v/>
      </c>
      <c r="AE27" s="133"/>
      <c r="AF27" s="18" t="str">
        <f>IF(ISBLANK(Conferences_Sub[[#This Row],['# of travelers]]),"","=")</f>
        <v/>
      </c>
      <c r="AG27" s="14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7" s="18" t="str">
        <f>IF(ISBLANK(Conferences_Sub[[#This Row],['# of trips ]]),"","x")</f>
        <v/>
      </c>
      <c r="AI27" s="133"/>
      <c r="AJ27" s="19" t="str">
        <f>IF(ISBLANK(Conferences_Sub[[#This Row],['# of trips ]]),"","=")</f>
        <v/>
      </c>
      <c r="AK27" s="14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7" s="20"/>
      <c r="AM27" s="14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8" spans="2:39" ht="15" customHeight="1" x14ac:dyDescent="0.25">
      <c r="B28" s="15"/>
      <c r="C28" s="16"/>
      <c r="D28" s="16"/>
      <c r="E28" s="121"/>
      <c r="F28" s="9" t="str">
        <f>IF(ISBLANK(Conferences_Sub[[#This Row],['# of rental days]]),"","x")</f>
        <v/>
      </c>
      <c r="G28" s="126"/>
      <c r="H28" s="129"/>
      <c r="I28" s="9" t="str">
        <f>IF(ISBLANK(Conferences_Sub[[#This Row],['# of rental days]]),"","x")</f>
        <v/>
      </c>
      <c r="J28" s="133"/>
      <c r="K28" s="10" t="str">
        <f>IF(ISBLANK(Conferences_Sub[[#This Row],['# of rental days]]),"","=")</f>
        <v/>
      </c>
      <c r="L28" s="13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8" s="11"/>
      <c r="N28" s="139"/>
      <c r="O28" s="9" t="str">
        <f>IF(ISBLANK(Conferences_Sub[[#This Row],['# of Attendees]]),"","x")</f>
        <v/>
      </c>
      <c r="P28" s="133"/>
      <c r="Q28" s="9" t="str">
        <f>IF(ISBLANK(Conferences_Sub[[#This Row],['# of Attendees]]),"","x")</f>
        <v/>
      </c>
      <c r="R28" s="133"/>
      <c r="S28" s="10" t="str">
        <f>IF(ISBLANK(Conferences_Sub[[#This Row],['# of Attendees]]),"","=")</f>
        <v/>
      </c>
      <c r="T28" s="142">
        <f>Conferences_Sub[[#This Row],['# of Meetings ]]*((Conferences_Sub[[#This Row],[Food / Beverages 
(Per Person)]]*Conferences_Sub[[#This Row],['# of catering days]]*Conferences_Sub[[#This Row],['# of Attendees]]))</f>
        <v>0</v>
      </c>
      <c r="U28" s="9"/>
      <c r="V28" s="114"/>
      <c r="W28" s="38"/>
      <c r="X28" s="38"/>
      <c r="Y28" s="118"/>
      <c r="Z28" s="18" t="str">
        <f>IF(ISBLANK(Conferences_Sub[[#This Row],['# of travel days]]),"","x")</f>
        <v/>
      </c>
      <c r="AA28" s="133"/>
      <c r="AB28" s="18" t="str">
        <f>IF(ISBLANK(Conferences_Sub[[#This Row],['# of travel days]]),"","=")</f>
        <v/>
      </c>
      <c r="AC28" s="14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8" s="18" t="str">
        <f>IF(ISBLANK(Conferences_Sub[[#This Row],['# of travelers]]),"","x")</f>
        <v/>
      </c>
      <c r="AE28" s="133"/>
      <c r="AF28" s="18" t="str">
        <f>IF(ISBLANK(Conferences_Sub[[#This Row],['# of travelers]]),"","=")</f>
        <v/>
      </c>
      <c r="AG28" s="14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8" s="18" t="str">
        <f>IF(ISBLANK(Conferences_Sub[[#This Row],['# of trips ]]),"","x")</f>
        <v/>
      </c>
      <c r="AI28" s="133"/>
      <c r="AJ28" s="19" t="str">
        <f>IF(ISBLANK(Conferences_Sub[[#This Row],['# of trips ]]),"","=")</f>
        <v/>
      </c>
      <c r="AK28" s="14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8" s="20"/>
      <c r="AM28" s="14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29" spans="2:39" ht="15" customHeight="1" x14ac:dyDescent="0.25">
      <c r="B29" s="15"/>
      <c r="C29" s="16"/>
      <c r="D29" s="16"/>
      <c r="E29" s="121"/>
      <c r="F29" s="9" t="str">
        <f>IF(ISBLANK(Conferences_Sub[[#This Row],['# of rental days]]),"","x")</f>
        <v/>
      </c>
      <c r="G29" s="126"/>
      <c r="H29" s="129"/>
      <c r="I29" s="9" t="str">
        <f>IF(ISBLANK(Conferences_Sub[[#This Row],['# of rental days]]),"","x")</f>
        <v/>
      </c>
      <c r="J29" s="133"/>
      <c r="K29" s="10" t="str">
        <f>IF(ISBLANK(Conferences_Sub[[#This Row],['# of rental days]]),"","=")</f>
        <v/>
      </c>
      <c r="L29" s="13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29" s="11"/>
      <c r="N29" s="139"/>
      <c r="O29" s="9" t="str">
        <f>IF(ISBLANK(Conferences_Sub[[#This Row],['# of Attendees]]),"","x")</f>
        <v/>
      </c>
      <c r="P29" s="133"/>
      <c r="Q29" s="9" t="str">
        <f>IF(ISBLANK(Conferences_Sub[[#This Row],['# of Attendees]]),"","x")</f>
        <v/>
      </c>
      <c r="R29" s="133"/>
      <c r="S29" s="10" t="str">
        <f>IF(ISBLANK(Conferences_Sub[[#This Row],['# of Attendees]]),"","=")</f>
        <v/>
      </c>
      <c r="T29" s="142">
        <f>Conferences_Sub[[#This Row],['# of Meetings ]]*((Conferences_Sub[[#This Row],[Food / Beverages 
(Per Person)]]*Conferences_Sub[[#This Row],['# of catering days]]*Conferences_Sub[[#This Row],['# of Attendees]]))</f>
        <v>0</v>
      </c>
      <c r="U29" s="9"/>
      <c r="V29" s="114"/>
      <c r="W29" s="38"/>
      <c r="X29" s="38"/>
      <c r="Y29" s="118"/>
      <c r="Z29" s="18" t="str">
        <f>IF(ISBLANK(Conferences_Sub[[#This Row],['# of travel days]]),"","x")</f>
        <v/>
      </c>
      <c r="AA29" s="133"/>
      <c r="AB29" s="18" t="str">
        <f>IF(ISBLANK(Conferences_Sub[[#This Row],['# of travel days]]),"","=")</f>
        <v/>
      </c>
      <c r="AC29" s="14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29" s="18" t="str">
        <f>IF(ISBLANK(Conferences_Sub[[#This Row],['# of travelers]]),"","x")</f>
        <v/>
      </c>
      <c r="AE29" s="133"/>
      <c r="AF29" s="18" t="str">
        <f>IF(ISBLANK(Conferences_Sub[[#This Row],['# of travelers]]),"","=")</f>
        <v/>
      </c>
      <c r="AG29" s="14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29" s="18" t="str">
        <f>IF(ISBLANK(Conferences_Sub[[#This Row],['# of trips ]]),"","x")</f>
        <v/>
      </c>
      <c r="AI29" s="133"/>
      <c r="AJ29" s="19" t="str">
        <f>IF(ISBLANK(Conferences_Sub[[#This Row],['# of trips ]]),"","=")</f>
        <v/>
      </c>
      <c r="AK29" s="14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29" s="20"/>
      <c r="AM29" s="14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0" spans="2:39" ht="15" customHeight="1" x14ac:dyDescent="0.25">
      <c r="B30" s="15"/>
      <c r="C30" s="16"/>
      <c r="D30" s="16"/>
      <c r="E30" s="121"/>
      <c r="F30" s="9" t="str">
        <f>IF(ISBLANK(Conferences_Sub[[#This Row],['# of rental days]]),"","x")</f>
        <v/>
      </c>
      <c r="G30" s="126"/>
      <c r="H30" s="129"/>
      <c r="I30" s="9" t="str">
        <f>IF(ISBLANK(Conferences_Sub[[#This Row],['# of rental days]]),"","x")</f>
        <v/>
      </c>
      <c r="J30" s="133"/>
      <c r="K30" s="10" t="str">
        <f>IF(ISBLANK(Conferences_Sub[[#This Row],['# of rental days]]),"","=")</f>
        <v/>
      </c>
      <c r="L30" s="13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30" s="11"/>
      <c r="N30" s="139"/>
      <c r="O30" s="9" t="str">
        <f>IF(ISBLANK(Conferences_Sub[[#This Row],['# of Attendees]]),"","x")</f>
        <v/>
      </c>
      <c r="P30" s="133"/>
      <c r="Q30" s="9" t="str">
        <f>IF(ISBLANK(Conferences_Sub[[#This Row],['# of Attendees]]),"","x")</f>
        <v/>
      </c>
      <c r="R30" s="133"/>
      <c r="S30" s="10" t="str">
        <f>IF(ISBLANK(Conferences_Sub[[#This Row],['# of Attendees]]),"","=")</f>
        <v/>
      </c>
      <c r="T30" s="142">
        <f>Conferences_Sub[[#This Row],['# of Meetings ]]*((Conferences_Sub[[#This Row],[Food / Beverages 
(Per Person)]]*Conferences_Sub[[#This Row],['# of catering days]]*Conferences_Sub[[#This Row],['# of Attendees]]))</f>
        <v>0</v>
      </c>
      <c r="U30" s="9"/>
      <c r="V30" s="114"/>
      <c r="W30" s="38"/>
      <c r="X30" s="38"/>
      <c r="Y30" s="118"/>
      <c r="Z30" s="18" t="str">
        <f>IF(ISBLANK(Conferences_Sub[[#This Row],['# of travel days]]),"","x")</f>
        <v/>
      </c>
      <c r="AA30" s="133"/>
      <c r="AB30" s="18" t="str">
        <f>IF(ISBLANK(Conferences_Sub[[#This Row],['# of travel days]]),"","=")</f>
        <v/>
      </c>
      <c r="AC30" s="14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30" s="18" t="str">
        <f>IF(ISBLANK(Conferences_Sub[[#This Row],['# of travelers]]),"","x")</f>
        <v/>
      </c>
      <c r="AE30" s="133"/>
      <c r="AF30" s="18" t="str">
        <f>IF(ISBLANK(Conferences_Sub[[#This Row],['# of travelers]]),"","=")</f>
        <v/>
      </c>
      <c r="AG30" s="14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30" s="18" t="str">
        <f>IF(ISBLANK(Conferences_Sub[[#This Row],['# of trips ]]),"","x")</f>
        <v/>
      </c>
      <c r="AI30" s="133"/>
      <c r="AJ30" s="19" t="str">
        <f>IF(ISBLANK(Conferences_Sub[[#This Row],['# of trips ]]),"","=")</f>
        <v/>
      </c>
      <c r="AK30" s="14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30" s="20"/>
      <c r="AM30" s="14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1" spans="2:39" ht="15" customHeight="1" x14ac:dyDescent="0.25">
      <c r="B31" s="15"/>
      <c r="C31" s="16"/>
      <c r="D31" s="16"/>
      <c r="E31" s="121"/>
      <c r="F31" s="9" t="str">
        <f>IF(ISBLANK(Conferences_Sub[[#This Row],['# of rental days]]),"","x")</f>
        <v/>
      </c>
      <c r="G31" s="126"/>
      <c r="H31" s="129"/>
      <c r="I31" s="9" t="str">
        <f>IF(ISBLANK(Conferences_Sub[[#This Row],['# of rental days]]),"","x")</f>
        <v/>
      </c>
      <c r="J31" s="133"/>
      <c r="K31" s="10" t="str">
        <f>IF(ISBLANK(Conferences_Sub[[#This Row],['# of rental days]]),"","=")</f>
        <v/>
      </c>
      <c r="L31" s="13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31" s="11"/>
      <c r="N31" s="139"/>
      <c r="O31" s="9" t="str">
        <f>IF(ISBLANK(Conferences_Sub[[#This Row],['# of Attendees]]),"","x")</f>
        <v/>
      </c>
      <c r="P31" s="133"/>
      <c r="Q31" s="9" t="str">
        <f>IF(ISBLANK(Conferences_Sub[[#This Row],['# of Attendees]]),"","x")</f>
        <v/>
      </c>
      <c r="R31" s="133"/>
      <c r="S31" s="10" t="str">
        <f>IF(ISBLANK(Conferences_Sub[[#This Row],['# of Attendees]]),"","=")</f>
        <v/>
      </c>
      <c r="T31" s="142">
        <f>Conferences_Sub[[#This Row],['# of Meetings ]]*((Conferences_Sub[[#This Row],[Food / Beverages 
(Per Person)]]*Conferences_Sub[[#This Row],['# of catering days]]*Conferences_Sub[[#This Row],['# of Attendees]]))</f>
        <v>0</v>
      </c>
      <c r="U31" s="9"/>
      <c r="V31" s="114"/>
      <c r="W31" s="38"/>
      <c r="X31" s="38"/>
      <c r="Y31" s="118"/>
      <c r="Z31" s="18" t="str">
        <f>IF(ISBLANK(Conferences_Sub[[#This Row],['# of travel days]]),"","x")</f>
        <v/>
      </c>
      <c r="AA31" s="133"/>
      <c r="AB31" s="18" t="str">
        <f>IF(ISBLANK(Conferences_Sub[[#This Row],['# of travel days]]),"","=")</f>
        <v/>
      </c>
      <c r="AC31" s="14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31" s="18" t="str">
        <f>IF(ISBLANK(Conferences_Sub[[#This Row],['# of travelers]]),"","x")</f>
        <v/>
      </c>
      <c r="AE31" s="133"/>
      <c r="AF31" s="18" t="str">
        <f>IF(ISBLANK(Conferences_Sub[[#This Row],['# of travelers]]),"","=")</f>
        <v/>
      </c>
      <c r="AG31" s="14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31" s="18" t="str">
        <f>IF(ISBLANK(Conferences_Sub[[#This Row],['# of trips ]]),"","x")</f>
        <v/>
      </c>
      <c r="AI31" s="133"/>
      <c r="AJ31" s="19" t="str">
        <f>IF(ISBLANK(Conferences_Sub[[#This Row],['# of trips ]]),"","=")</f>
        <v/>
      </c>
      <c r="AK31" s="14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31" s="20"/>
      <c r="AM31" s="14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2" spans="2:39" ht="15" customHeight="1" x14ac:dyDescent="0.25">
      <c r="B32" s="15"/>
      <c r="C32" s="16"/>
      <c r="D32" s="16"/>
      <c r="E32" s="121"/>
      <c r="F32" s="9" t="str">
        <f>IF(ISBLANK(Conferences_Sub[[#This Row],['# of rental days]]),"","x")</f>
        <v/>
      </c>
      <c r="G32" s="126"/>
      <c r="H32" s="129"/>
      <c r="I32" s="9" t="str">
        <f>IF(ISBLANK(Conferences_Sub[[#This Row],['# of rental days]]),"","x")</f>
        <v/>
      </c>
      <c r="J32" s="133"/>
      <c r="K32" s="10" t="str">
        <f>IF(ISBLANK(Conferences_Sub[[#This Row],['# of rental days]]),"","=")</f>
        <v/>
      </c>
      <c r="L32" s="136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32" s="11"/>
      <c r="N32" s="139"/>
      <c r="O32" s="9" t="str">
        <f>IF(ISBLANK(Conferences_Sub[[#This Row],['# of Attendees]]),"","x")</f>
        <v/>
      </c>
      <c r="P32" s="133"/>
      <c r="Q32" s="9" t="str">
        <f>IF(ISBLANK(Conferences_Sub[[#This Row],['# of Attendees]]),"","x")</f>
        <v/>
      </c>
      <c r="R32" s="133"/>
      <c r="S32" s="10" t="str">
        <f>IF(ISBLANK(Conferences_Sub[[#This Row],['# of Attendees]]),"","=")</f>
        <v/>
      </c>
      <c r="T32" s="142">
        <f>Conferences_Sub[[#This Row],['# of Meetings ]]*((Conferences_Sub[[#This Row],[Food / Beverages 
(Per Person)]]*Conferences_Sub[[#This Row],['# of catering days]]*Conferences_Sub[[#This Row],['# of Attendees]]))</f>
        <v>0</v>
      </c>
      <c r="U32" s="9"/>
      <c r="V32" s="114"/>
      <c r="W32" s="38"/>
      <c r="X32" s="38"/>
      <c r="Y32" s="118"/>
      <c r="Z32" s="18" t="str">
        <f>IF(ISBLANK(Conferences_Sub[[#This Row],['# of travel days]]),"","x")</f>
        <v/>
      </c>
      <c r="AA32" s="133"/>
      <c r="AB32" s="18" t="str">
        <f>IF(ISBLANK(Conferences_Sub[[#This Row],['# of travel days]]),"","=")</f>
        <v/>
      </c>
      <c r="AC32" s="142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32" s="18" t="str">
        <f>IF(ISBLANK(Conferences_Sub[[#This Row],['# of travelers]]),"","x")</f>
        <v/>
      </c>
      <c r="AE32" s="133"/>
      <c r="AF32" s="18" t="str">
        <f>IF(ISBLANK(Conferences_Sub[[#This Row],['# of travelers]]),"","=")</f>
        <v/>
      </c>
      <c r="AG32" s="142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32" s="18" t="str">
        <f>IF(ISBLANK(Conferences_Sub[[#This Row],['# of trips ]]),"","x")</f>
        <v/>
      </c>
      <c r="AI32" s="133"/>
      <c r="AJ32" s="19" t="str">
        <f>IF(ISBLANK(Conferences_Sub[[#This Row],['# of trips ]]),"","=")</f>
        <v/>
      </c>
      <c r="AK32" s="142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32" s="20"/>
      <c r="AM32" s="145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3" spans="2:39" ht="15" customHeight="1" x14ac:dyDescent="0.25">
      <c r="B33" s="122"/>
      <c r="C33" s="123"/>
      <c r="D33" s="123"/>
      <c r="E33" s="124"/>
      <c r="F33" s="9" t="str">
        <f>IF(ISBLANK(Conferences_Sub[[#This Row],['# of rental days]]),"","x")</f>
        <v/>
      </c>
      <c r="G33" s="127"/>
      <c r="H33" s="130"/>
      <c r="I33" s="9" t="str">
        <f>IF(ISBLANK(Conferences_Sub[[#This Row],['# of rental days]]),"","x")</f>
        <v/>
      </c>
      <c r="J33" s="134"/>
      <c r="K33" s="10" t="str">
        <f>IF(ISBLANK(Conferences_Sub[[#This Row],['# of rental days]]),"","=")</f>
        <v/>
      </c>
      <c r="L33" s="137">
        <f>Conferences_Sub[[#This Row],['# of Meetings ]]*(SUM(Conferences_Sub[[#This Row],[Event space rental 
(Per day)]],Conferences_Sub[[#This Row],[Audio / Visual rental 
(Per day)]])*Conferences_Sub[[#This Row],['# of rental days]])</f>
        <v>0</v>
      </c>
      <c r="M33" s="11"/>
      <c r="N33" s="140"/>
      <c r="O33" s="9" t="str">
        <f>IF(ISBLANK(Conferences_Sub[[#This Row],['# of Attendees]]),"","x")</f>
        <v/>
      </c>
      <c r="P33" s="134"/>
      <c r="Q33" s="9" t="str">
        <f>IF(ISBLANK(Conferences_Sub[[#This Row],['# of Attendees]]),"","x")</f>
        <v/>
      </c>
      <c r="R33" s="134"/>
      <c r="S33" s="10" t="str">
        <f>IF(ISBLANK(Conferences_Sub[[#This Row],['# of Attendees]]),"","=")</f>
        <v/>
      </c>
      <c r="T33" s="143">
        <f>Conferences_Sub[[#This Row],['# of Meetings ]]*((Conferences_Sub[[#This Row],[Food / Beverages 
(Per Person)]]*Conferences_Sub[[#This Row],['# of catering days]]*Conferences_Sub[[#This Row],['# of Attendees]]))</f>
        <v>0</v>
      </c>
      <c r="U33" s="9"/>
      <c r="V33" s="115"/>
      <c r="W33" s="116"/>
      <c r="X33" s="116"/>
      <c r="Y33" s="119"/>
      <c r="Z33" s="18" t="str">
        <f>IF(ISBLANK(Conferences_Sub[[#This Row],['# of travel days]]),"","x")</f>
        <v/>
      </c>
      <c r="AA33" s="134"/>
      <c r="AB33" s="18" t="str">
        <f>IF(ISBLANK(Conferences_Sub[[#This Row],['# of travel days]]),"","=")</f>
        <v/>
      </c>
      <c r="AC33" s="143">
        <f>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D33" s="18" t="str">
        <f>IF(ISBLANK(Conferences_Sub[[#This Row],['# of travelers]]),"","x")</f>
        <v/>
      </c>
      <c r="AE33" s="134"/>
      <c r="AF33" s="18" t="str">
        <f>IF(ISBLANK(Conferences_Sub[[#This Row],['# of travelers]]),"","=")</f>
        <v/>
      </c>
      <c r="AG33" s="143">
        <f>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</f>
        <v>0</v>
      </c>
      <c r="AH33" s="18" t="str">
        <f>IF(ISBLANK(Conferences_Sub[[#This Row],['# of trips ]]),"","x")</f>
        <v/>
      </c>
      <c r="AI33" s="134"/>
      <c r="AJ33" s="19" t="str">
        <f>IF(ISBLANK(Conferences_Sub[[#This Row],['# of trips ]]),"","=")</f>
        <v/>
      </c>
      <c r="AK33" s="143">
        <f>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</f>
        <v>0</v>
      </c>
      <c r="AL33" s="20"/>
      <c r="AM33" s="147">
        <f>(((Conferences_Sub[[#This Row],[Event space rental 
(Per day)]]+Conferences_Sub[[#This Row],[Audio / Visual rental 
(Per day)]])*Conferences_Sub[[#This Row],['# of rental days]])*Conferences_Sub[[#This Row],['# of Meetings ]])+
((Conferences_Sub[[#This Row],[Food / Beverages 
(Per Person)]]*Conferences_Sub[[#This Row],['# of catering days]]*Conferences_Sub[[#This Row],['# of Attendees]])*Conferences_Sub[[#This Row],['# of Meetings ]])+
(Conferences_Sub[[#This Row],['# of trips ]]*(Conferences_Sub[[#This Row],['# of travelers]]*SUM(Conferences_Sub[[#This Row],[Intercity Travel 
(Total for Flights, Train etc.)]],(Conferences_Sub[[#This Row],[Hotel 
(Per night)]]*(Conferences_Sub[[#This Row],['# of travel days]]-1)),(Conferences_Sub[[#This Row],[Meals 
(Per day)]]*Conferences_Sub[[#This Row],['# of travel days]]),(Conferences_Sub[[#This Row],[Ground Transportation (Per day)]]*Conferences_Sub[[#This Row],['# of travel days]]))))</f>
        <v>0</v>
      </c>
    </row>
    <row r="34" spans="2:39" x14ac:dyDescent="0.25">
      <c r="B34" s="153" t="s">
        <v>20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73">
        <f>SUBTOTAL(109,Conferences_Sub[TOTAL])</f>
        <v>0</v>
      </c>
    </row>
    <row r="35" spans="2:39" ht="15.75" thickBot="1" x14ac:dyDescent="0.3">
      <c r="G35"/>
      <c r="I35"/>
      <c r="K35"/>
      <c r="M35"/>
      <c r="O35"/>
      <c r="Q35"/>
      <c r="S35"/>
    </row>
    <row r="36" spans="2:39" ht="17.25" thickBot="1" x14ac:dyDescent="0.3">
      <c r="B36" s="149" t="s">
        <v>86</v>
      </c>
      <c r="C36" s="150"/>
      <c r="D36" s="221">
        <f>Tbl_OtherConferenceMeetingCosts[[#Totals],[Total]]</f>
        <v>0</v>
      </c>
      <c r="E36" s="222"/>
      <c r="I36"/>
      <c r="K36"/>
      <c r="M36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</row>
    <row r="37" spans="2:39" ht="15" customHeight="1" x14ac:dyDescent="0.25">
      <c r="B37" s="160" t="s">
        <v>58</v>
      </c>
      <c r="C37" s="35" t="s">
        <v>59</v>
      </c>
      <c r="D37" s="35" t="s">
        <v>60</v>
      </c>
      <c r="E37" s="161" t="s">
        <v>20</v>
      </c>
      <c r="G37"/>
      <c r="H37" s="29"/>
      <c r="I37" s="29"/>
      <c r="J37" s="29"/>
      <c r="K37" s="29"/>
      <c r="L37" s="29"/>
      <c r="M37" s="23"/>
      <c r="N37" s="4"/>
      <c r="O37" s="4"/>
      <c r="P37" s="24"/>
      <c r="Q37" s="4"/>
      <c r="R37" s="4"/>
      <c r="S37" s="4"/>
      <c r="T37" s="4"/>
      <c r="U37" s="4"/>
    </row>
    <row r="38" spans="2:39" ht="15" customHeight="1" x14ac:dyDescent="0.25">
      <c r="B38" s="155"/>
      <c r="C38" s="108"/>
      <c r="D38" s="108"/>
      <c r="E38" s="144">
        <f>Tbl_OtherConferenceMeetingCosts[[#This Row],[Cost]]*Tbl_OtherConferenceMeetingCosts[[#This Row],[Quantity]]</f>
        <v>0</v>
      </c>
      <c r="G38"/>
      <c r="H38" s="9"/>
      <c r="I38" s="9"/>
      <c r="J38" s="9"/>
      <c r="K38" s="9"/>
      <c r="L38" s="10"/>
      <c r="M38" s="21"/>
      <c r="N38" s="25"/>
      <c r="O38" s="25"/>
      <c r="P38" s="25"/>
      <c r="Q38" s="25"/>
      <c r="R38" s="25"/>
      <c r="U38" s="1"/>
    </row>
    <row r="39" spans="2:39" ht="15" customHeight="1" x14ac:dyDescent="0.25">
      <c r="B39" s="41"/>
      <c r="C39" s="17"/>
      <c r="D39" s="17"/>
      <c r="E39" s="145">
        <f>Tbl_OtherConferenceMeetingCosts[[#This Row],[Cost]]*Tbl_OtherConferenceMeetingCosts[[#This Row],[Quantity]]</f>
        <v>0</v>
      </c>
      <c r="G39"/>
      <c r="H39" s="9"/>
      <c r="I39" s="9"/>
      <c r="J39" s="9"/>
      <c r="K39" s="9"/>
      <c r="L39" s="10"/>
      <c r="M39" s="21"/>
      <c r="N39" s="25"/>
      <c r="O39" s="25"/>
      <c r="P39" s="25"/>
      <c r="Q39" s="25"/>
      <c r="R39" s="25"/>
      <c r="U39" s="1"/>
    </row>
    <row r="40" spans="2:39" ht="15" customHeight="1" x14ac:dyDescent="0.25">
      <c r="B40" s="41"/>
      <c r="C40" s="17"/>
      <c r="D40" s="17"/>
      <c r="E40" s="145">
        <f>Tbl_OtherConferenceMeetingCosts[[#This Row],[Cost]]*Tbl_OtherConferenceMeetingCosts[[#This Row],[Quantity]]</f>
        <v>0</v>
      </c>
      <c r="G40"/>
      <c r="H40" s="9"/>
      <c r="I40" s="9"/>
      <c r="J40" s="9"/>
      <c r="K40" s="9"/>
      <c r="M40"/>
      <c r="O40" s="25"/>
      <c r="P40" s="25"/>
      <c r="Q40" s="25"/>
      <c r="R40" s="25"/>
      <c r="U40" s="1"/>
    </row>
    <row r="41" spans="2:39" ht="15" customHeight="1" x14ac:dyDescent="0.25">
      <c r="B41" s="41"/>
      <c r="C41" s="17"/>
      <c r="D41" s="17"/>
      <c r="E41" s="145">
        <f>Tbl_OtherConferenceMeetingCosts[[#This Row],[Cost]]*Tbl_OtherConferenceMeetingCosts[[#This Row],[Quantity]]</f>
        <v>0</v>
      </c>
      <c r="G41"/>
      <c r="H41" s="9"/>
      <c r="I41" s="9"/>
      <c r="J41" s="9"/>
      <c r="K41" s="9"/>
      <c r="M41"/>
      <c r="U41" s="1"/>
    </row>
    <row r="42" spans="2:39" ht="30" customHeight="1" x14ac:dyDescent="0.25">
      <c r="B42" s="157"/>
      <c r="C42" s="158"/>
      <c r="D42" s="158"/>
      <c r="E42" s="159">
        <f>Tbl_OtherConferenceMeetingCosts[[#This Row],[Cost]]*Tbl_OtherConferenceMeetingCosts[[#This Row],[Quantity]]</f>
        <v>0</v>
      </c>
      <c r="G42"/>
      <c r="H42" s="9"/>
      <c r="I42" s="9"/>
      <c r="J42" s="9"/>
      <c r="K42" s="9"/>
      <c r="M42"/>
      <c r="O42" s="25"/>
      <c r="P42" s="25"/>
      <c r="Q42" s="25"/>
      <c r="R42" s="25"/>
      <c r="U42" s="1"/>
    </row>
    <row r="43" spans="2:39" x14ac:dyDescent="0.25">
      <c r="B43" s="156" t="s">
        <v>20</v>
      </c>
      <c r="C43" s="154"/>
      <c r="D43" s="154"/>
      <c r="E43" s="173">
        <f>SUBTOTAL(109,Tbl_OtherConferenceMeetingCosts[Total])</f>
        <v>0</v>
      </c>
      <c r="G43"/>
      <c r="I43"/>
      <c r="K43"/>
      <c r="M43"/>
      <c r="O43"/>
      <c r="Q43"/>
      <c r="S43"/>
    </row>
  </sheetData>
  <sheetProtection formatCells="0" formatColumns="0" formatRows="0" insertRows="0" deleteRows="0" sort="0" autoFilter="0"/>
  <mergeCells count="14">
    <mergeCell ref="D36:E36"/>
    <mergeCell ref="D20:E20"/>
    <mergeCell ref="D2:E2"/>
    <mergeCell ref="B20:C20"/>
    <mergeCell ref="G21:L21"/>
    <mergeCell ref="N21:T21"/>
    <mergeCell ref="V21:AM21"/>
    <mergeCell ref="B21:E21"/>
    <mergeCell ref="G5:L5"/>
    <mergeCell ref="N5:T5"/>
    <mergeCell ref="V5:AM5"/>
    <mergeCell ref="B2:C2"/>
    <mergeCell ref="B4:C4"/>
    <mergeCell ref="B5:E5"/>
  </mergeCells>
  <phoneticPr fontId="10" type="noConversion"/>
  <conditionalFormatting sqref="B10:C10">
    <cfRule type="expression" dxfId="22" priority="25">
      <formula>ISBLANK(B10)</formula>
    </cfRule>
  </conditionalFormatting>
  <conditionalFormatting sqref="B26:C26">
    <cfRule type="expression" dxfId="21" priority="9">
      <formula>ISBLANK(B26)</formula>
    </cfRule>
  </conditionalFormatting>
  <conditionalFormatting sqref="B7:D9 G7:H17 R7:R17 V7:Y17 B11:D17 B38:D42">
    <cfRule type="expression" dxfId="20" priority="30">
      <formula>ISBLANK(B7)</formula>
    </cfRule>
  </conditionalFormatting>
  <conditionalFormatting sqref="B23:D25 G23:H33 R23:R33 V23:Y33 B27:D33">
    <cfRule type="expression" dxfId="19" priority="11">
      <formula>ISBLANK(B23)</formula>
    </cfRule>
  </conditionalFormatting>
  <conditionalFormatting sqref="C38:C42">
    <cfRule type="expression" dxfId="18" priority="12">
      <formula>ISBLANK(C38)</formula>
    </cfRule>
  </conditionalFormatting>
  <conditionalFormatting sqref="C38:D42">
    <cfRule type="expression" dxfId="17" priority="27">
      <formula>ISBLANK($B38)</formula>
    </cfRule>
  </conditionalFormatting>
  <conditionalFormatting sqref="D10">
    <cfRule type="expression" dxfId="16" priority="20">
      <formula>ISBLANK(D10)</formula>
    </cfRule>
  </conditionalFormatting>
  <conditionalFormatting sqref="D26">
    <cfRule type="expression" dxfId="15" priority="4">
      <formula>ISBLANK(D26)</formula>
    </cfRule>
  </conditionalFormatting>
  <conditionalFormatting sqref="D38:D42">
    <cfRule type="expression" dxfId="14" priority="28">
      <formula>ISBLANK(D38)</formula>
    </cfRule>
  </conditionalFormatting>
  <conditionalFormatting sqref="E7:E17">
    <cfRule type="expression" dxfId="13" priority="21">
      <formula>ISBLANK(E7)</formula>
    </cfRule>
  </conditionalFormatting>
  <conditionalFormatting sqref="E23:E33">
    <cfRule type="expression" dxfId="12" priority="5">
      <formula>ISBLANK(E23)</formula>
    </cfRule>
  </conditionalFormatting>
  <conditionalFormatting sqref="J7:J17">
    <cfRule type="expression" dxfId="11" priority="24">
      <formula>ISBLANK(J7)</formula>
    </cfRule>
  </conditionalFormatting>
  <conditionalFormatting sqref="J23:J33">
    <cfRule type="expression" dxfId="10" priority="8">
      <formula>ISBLANK(J23)</formula>
    </cfRule>
  </conditionalFormatting>
  <conditionalFormatting sqref="N7:N17">
    <cfRule type="expression" dxfId="9" priority="23">
      <formula>ISBLANK(N7)</formula>
    </cfRule>
  </conditionalFormatting>
  <conditionalFormatting sqref="N23:N33">
    <cfRule type="expression" dxfId="8" priority="7">
      <formula>ISBLANK(N23)</formula>
    </cfRule>
  </conditionalFormatting>
  <conditionalFormatting sqref="P7:P17">
    <cfRule type="expression" dxfId="7" priority="22">
      <formula>ISBLANK(P7)</formula>
    </cfRule>
  </conditionalFormatting>
  <conditionalFormatting sqref="P23:P33">
    <cfRule type="expression" dxfId="6" priority="6">
      <formula>ISBLANK(P23)</formula>
    </cfRule>
  </conditionalFormatting>
  <conditionalFormatting sqref="AA7:AA17">
    <cfRule type="expression" dxfId="5" priority="17">
      <formula>ISBLANK(AA7)</formula>
    </cfRule>
  </conditionalFormatting>
  <conditionalFormatting sqref="AA23:AA33">
    <cfRule type="expression" dxfId="4" priority="3">
      <formula>ISBLANK(AA23)</formula>
    </cfRule>
  </conditionalFormatting>
  <conditionalFormatting sqref="AE7:AE17">
    <cfRule type="expression" dxfId="3" priority="16">
      <formula>ISBLANK(AE7)</formula>
    </cfRule>
  </conditionalFormatting>
  <conditionalFormatting sqref="AE23:AE33">
    <cfRule type="expression" dxfId="2" priority="2">
      <formula>ISBLANK(AE23)</formula>
    </cfRule>
  </conditionalFormatting>
  <conditionalFormatting sqref="AI7:AI17">
    <cfRule type="expression" dxfId="1" priority="15">
      <formula>ISBLANK(AI7)</formula>
    </cfRule>
  </conditionalFormatting>
  <conditionalFormatting sqref="AI23:AI33">
    <cfRule type="expression" dxfId="0" priority="1">
      <formula>ISBLANK(AI23)</formula>
    </cfRule>
  </conditionalFormatting>
  <dataValidations count="2">
    <dataValidation allowBlank="1" showInputMessage="1" showErrorMessage="1" prompt="List any associated meeting costs that do not fit in one of the categories above. Insert additional lines as necessary." sqref="B38:E38" xr:uid="{29B47DF0-2D44-4CA6-8058-19AF2B49816E}"/>
    <dataValidation allowBlank="1" showInputMessage="1" showErrorMessage="1" prompt="For example taxi, subway, car rental." sqref="Y7 Y23" xr:uid="{1A96DD32-B925-40BA-BFC3-428EB0BE0FE5}"/>
  </dataValidations>
  <pageMargins left="0.25" right="0.25" top="0.75" bottom="0.75" header="0.3" footer="0.3"/>
  <pageSetup paperSize="8" scale="50" fitToHeight="0" orientation="landscape" verticalDpi="90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F0E0-9CA7-46D6-BDC9-BDB4FA0F6539}">
  <sheetPr codeName="Sheet6">
    <tabColor theme="3" tint="0.79998168889431442"/>
  </sheetPr>
  <dimension ref="B1:G139"/>
  <sheetViews>
    <sheetView workbookViewId="0"/>
  </sheetViews>
  <sheetFormatPr defaultColWidth="2.42578125" defaultRowHeight="15.75" x14ac:dyDescent="0.25"/>
  <cols>
    <col min="1" max="1" width="1.5703125" style="5" customWidth="1"/>
    <col min="2" max="2" width="49.140625" style="5" customWidth="1"/>
    <col min="3" max="3" width="23.5703125" style="5" customWidth="1"/>
    <col min="4" max="4" width="24.42578125" style="5" customWidth="1"/>
    <col min="5" max="5" width="19.42578125" style="5" customWidth="1"/>
    <col min="6" max="6" width="13.42578125" style="5" customWidth="1"/>
    <col min="7" max="7" width="10.5703125" style="5" customWidth="1"/>
    <col min="8" max="8" width="1.5703125" style="5" customWidth="1"/>
    <col min="9" max="16384" width="2.42578125" style="5"/>
  </cols>
  <sheetData>
    <row r="1" spans="2:7" ht="30.75" x14ac:dyDescent="0.45">
      <c r="B1" s="219" t="s">
        <v>87</v>
      </c>
      <c r="C1" s="219"/>
      <c r="D1" s="219"/>
      <c r="E1" s="219"/>
      <c r="F1" s="219"/>
      <c r="G1" s="219"/>
    </row>
    <row r="2" spans="2:7" customFormat="1" x14ac:dyDescent="0.25">
      <c r="B2" s="7" t="s">
        <v>88</v>
      </c>
      <c r="C2" s="7" t="str">
        <f>IFERROR(IF(ISBLANK(Country_ICA),
VLOOKUP(Country_GRT,Currencies[[Country - Name, ISO]:[Country of Currency]],2,FALSE),
VLOOKUP(Country_ICA,Currencies[[Country - Name, ISO]:[Country of Currency]],2,FALSE)),"United States")</f>
        <v>United States</v>
      </c>
    </row>
    <row r="3" spans="2:7" customFormat="1" x14ac:dyDescent="0.25">
      <c r="B3" s="7" t="s">
        <v>89</v>
      </c>
      <c r="C3" s="7" t="str">
        <f>IFERROR(IF(ISBLANK(Country_ICA),
VLOOKUP(Country_GRT,Currencies[[Country - Name, ISO]:[ISO Code]],5,FALSE),
VLOOKUP(Country_ICA,Currencies[[Country - Name, ISO]:[ISO Code]],5,FALSE)), "USD")</f>
        <v>USD</v>
      </c>
    </row>
    <row r="4" spans="2:7" x14ac:dyDescent="0.25">
      <c r="B4" s="7" t="s">
        <v>90</v>
      </c>
      <c r="C4" s="8" t="e">
        <f>IF(ISBLANK(FOREX_ICA),FOREX_GRT,FOREX_ICA)</f>
        <v>#NAME?</v>
      </c>
    </row>
    <row r="5" spans="2:7" x14ac:dyDescent="0.25">
      <c r="B5" s="7"/>
      <c r="C5"/>
    </row>
    <row r="6" spans="2:7" x14ac:dyDescent="0.25">
      <c r="B6" s="5" t="s">
        <v>91</v>
      </c>
      <c r="C6" s="5" t="s">
        <v>92</v>
      </c>
      <c r="D6" s="5" t="s">
        <v>93</v>
      </c>
      <c r="E6" s="5" t="s">
        <v>94</v>
      </c>
      <c r="F6" s="5" t="s">
        <v>95</v>
      </c>
      <c r="G6" s="5" t="s">
        <v>96</v>
      </c>
    </row>
    <row r="7" spans="2:7" x14ac:dyDescent="0.25">
      <c r="B7" s="5" t="str">
        <f>Currencies[[#This Row],[Country]]&amp;" - "&amp;Currencies[[#This Row],[Currency Name]]&amp;", "&amp;Currencies[[#This Row],[ISO Code]]</f>
        <v>United States - Dollar, USD</v>
      </c>
      <c r="C7" s="5" t="s">
        <v>97</v>
      </c>
      <c r="D7" s="5" t="s">
        <v>97</v>
      </c>
      <c r="E7" s="5" t="s">
        <v>98</v>
      </c>
      <c r="F7" s="5" t="s">
        <v>7</v>
      </c>
      <c r="G7" s="6" t="s">
        <v>99</v>
      </c>
    </row>
    <row r="8" spans="2:7" x14ac:dyDescent="0.25">
      <c r="B8" s="5" t="str">
        <f>Currencies[[#This Row],[Country]]&amp;" - "&amp;Currencies[[#This Row],[Currency Name]]&amp;", "&amp;Currencies[[#This Row],[ISO Code]]</f>
        <v>Afghanistan - Afghani, AFN</v>
      </c>
      <c r="C8" s="5" t="s">
        <v>100</v>
      </c>
      <c r="D8" s="5" t="s">
        <v>100</v>
      </c>
      <c r="E8" s="5" t="s">
        <v>101</v>
      </c>
      <c r="F8" s="5" t="s">
        <v>102</v>
      </c>
      <c r="G8" s="6" t="s">
        <v>103</v>
      </c>
    </row>
    <row r="9" spans="2:7" x14ac:dyDescent="0.25">
      <c r="B9" s="5" t="str">
        <f>Currencies[[#This Row],[Country]]&amp;" - "&amp;Currencies[[#This Row],[Currency Name]]&amp;", "&amp;Currencies[[#This Row],[ISO Code]]</f>
        <v>Albania - Lek, ALL</v>
      </c>
      <c r="C9" s="5" t="s">
        <v>104</v>
      </c>
      <c r="D9" s="5" t="s">
        <v>104</v>
      </c>
      <c r="E9" s="5" t="s">
        <v>105</v>
      </c>
      <c r="F9" s="5" t="s">
        <v>106</v>
      </c>
      <c r="G9" s="6" t="s">
        <v>105</v>
      </c>
    </row>
    <row r="10" spans="2:7" x14ac:dyDescent="0.25">
      <c r="B10" s="5" t="str">
        <f>Currencies[[#This Row],[Country]]&amp;" - "&amp;Currencies[[#This Row],[Currency Name]]&amp;", "&amp;Currencies[[#This Row],[ISO Code]]</f>
        <v>Argentina - Peso, ARS</v>
      </c>
      <c r="C10" s="5" t="s">
        <v>107</v>
      </c>
      <c r="D10" s="5" t="s">
        <v>107</v>
      </c>
      <c r="E10" s="5" t="s">
        <v>108</v>
      </c>
      <c r="F10" s="5" t="s">
        <v>109</v>
      </c>
      <c r="G10" s="6" t="s">
        <v>99</v>
      </c>
    </row>
    <row r="11" spans="2:7" x14ac:dyDescent="0.25">
      <c r="B11" s="5" t="str">
        <f>Currencies[[#This Row],[Country]]&amp;" - "&amp;Currencies[[#This Row],[Currency Name]]&amp;", "&amp;Currencies[[#This Row],[ISO Code]]</f>
        <v>Aruba - Guilder, AWG</v>
      </c>
      <c r="C11" s="5" t="s">
        <v>110</v>
      </c>
      <c r="D11" s="5" t="s">
        <v>110</v>
      </c>
      <c r="E11" s="5" t="s">
        <v>111</v>
      </c>
      <c r="F11" s="5" t="s">
        <v>112</v>
      </c>
      <c r="G11" s="6" t="s">
        <v>113</v>
      </c>
    </row>
    <row r="12" spans="2:7" x14ac:dyDescent="0.25">
      <c r="B12" s="5" t="str">
        <f>Currencies[[#This Row],[Country]]&amp;" - "&amp;Currencies[[#This Row],[Currency Name]]&amp;", "&amp;Currencies[[#This Row],[ISO Code]]</f>
        <v>Australia - Dollar, AUD</v>
      </c>
      <c r="C12" s="5" t="s">
        <v>114</v>
      </c>
      <c r="D12" s="5" t="s">
        <v>114</v>
      </c>
      <c r="E12" s="5" t="s">
        <v>98</v>
      </c>
      <c r="F12" s="5" t="s">
        <v>115</v>
      </c>
      <c r="G12" s="6" t="s">
        <v>99</v>
      </c>
    </row>
    <row r="13" spans="2:7" x14ac:dyDescent="0.25">
      <c r="B13" s="5" t="str">
        <f>Currencies[[#This Row],[Country]]&amp;" - "&amp;Currencies[[#This Row],[Currency Name]]&amp;", "&amp;Currencies[[#This Row],[ISO Code]]</f>
        <v>Austria - Euro, EUR</v>
      </c>
      <c r="C13" s="5" t="s">
        <v>116</v>
      </c>
      <c r="D13" s="5" t="s">
        <v>117</v>
      </c>
      <c r="E13" s="5" t="s">
        <v>118</v>
      </c>
      <c r="F13" s="5" t="s">
        <v>119</v>
      </c>
      <c r="G13" s="6" t="s">
        <v>120</v>
      </c>
    </row>
    <row r="14" spans="2:7" x14ac:dyDescent="0.25">
      <c r="B14" s="5" t="str">
        <f>Currencies[[#This Row],[Country]]&amp;" - "&amp;Currencies[[#This Row],[Currency Name]]&amp;", "&amp;Currencies[[#This Row],[ISO Code]]</f>
        <v>Azerbaijan - Manat, AZN</v>
      </c>
      <c r="C14" s="5" t="s">
        <v>121</v>
      </c>
      <c r="D14" s="5" t="s">
        <v>121</v>
      </c>
      <c r="E14" s="5" t="s">
        <v>122</v>
      </c>
      <c r="F14" s="5" t="s">
        <v>123</v>
      </c>
      <c r="G14" s="6" t="s">
        <v>124</v>
      </c>
    </row>
    <row r="15" spans="2:7" x14ac:dyDescent="0.25">
      <c r="B15" s="5" t="str">
        <f>Currencies[[#This Row],[Country]]&amp;" - "&amp;Currencies[[#This Row],[Currency Name]]&amp;", "&amp;Currencies[[#This Row],[ISO Code]]</f>
        <v>Bahamas - Dollar, BSD</v>
      </c>
      <c r="C15" s="5" t="s">
        <v>125</v>
      </c>
      <c r="D15" s="5" t="s">
        <v>125</v>
      </c>
      <c r="E15" s="5" t="s">
        <v>98</v>
      </c>
      <c r="F15" s="5" t="s">
        <v>126</v>
      </c>
      <c r="G15" s="6" t="s">
        <v>99</v>
      </c>
    </row>
    <row r="16" spans="2:7" x14ac:dyDescent="0.25">
      <c r="B16" s="5" t="str">
        <f>Currencies[[#This Row],[Country]]&amp;" - "&amp;Currencies[[#This Row],[Currency Name]]&amp;", "&amp;Currencies[[#This Row],[ISO Code]]</f>
        <v>Barbados - Dollar, BBD</v>
      </c>
      <c r="C16" s="5" t="s">
        <v>127</v>
      </c>
      <c r="D16" s="5" t="s">
        <v>127</v>
      </c>
      <c r="E16" s="5" t="s">
        <v>98</v>
      </c>
      <c r="F16" s="5" t="s">
        <v>128</v>
      </c>
      <c r="G16" s="6" t="s">
        <v>99</v>
      </c>
    </row>
    <row r="17" spans="2:7" x14ac:dyDescent="0.25">
      <c r="B17" s="5" t="str">
        <f>Currencies[[#This Row],[Country]]&amp;" - "&amp;Currencies[[#This Row],[Currency Name]]&amp;", "&amp;Currencies[[#This Row],[ISO Code]]</f>
        <v>Belarus - Ruble, BYR</v>
      </c>
      <c r="C17" s="5" t="s">
        <v>129</v>
      </c>
      <c r="D17" s="5" t="s">
        <v>129</v>
      </c>
      <c r="E17" s="5" t="s">
        <v>130</v>
      </c>
      <c r="F17" s="5" t="s">
        <v>131</v>
      </c>
      <c r="G17" s="6" t="s">
        <v>132</v>
      </c>
    </row>
    <row r="18" spans="2:7" x14ac:dyDescent="0.25">
      <c r="B18" s="5" t="str">
        <f>Currencies[[#This Row],[Country]]&amp;" - "&amp;Currencies[[#This Row],[Currency Name]]&amp;", "&amp;Currencies[[#This Row],[ISO Code]]</f>
        <v>Belgium - Euro, EUR</v>
      </c>
      <c r="C18" s="5" t="s">
        <v>133</v>
      </c>
      <c r="D18" s="5" t="s">
        <v>117</v>
      </c>
      <c r="E18" s="5" t="s">
        <v>118</v>
      </c>
      <c r="F18" s="5" t="s">
        <v>119</v>
      </c>
      <c r="G18" s="6" t="s">
        <v>120</v>
      </c>
    </row>
    <row r="19" spans="2:7" x14ac:dyDescent="0.25">
      <c r="B19" s="5" t="str">
        <f>Currencies[[#This Row],[Country]]&amp;" - "&amp;Currencies[[#This Row],[Currency Name]]&amp;", "&amp;Currencies[[#This Row],[ISO Code]]</f>
        <v>Belize - Dollar, BZD</v>
      </c>
      <c r="C19" s="5" t="s">
        <v>134</v>
      </c>
      <c r="D19" s="5" t="s">
        <v>134</v>
      </c>
      <c r="E19" s="5" t="s">
        <v>98</v>
      </c>
      <c r="F19" s="5" t="s">
        <v>135</v>
      </c>
      <c r="G19" s="6" t="s">
        <v>136</v>
      </c>
    </row>
    <row r="20" spans="2:7" x14ac:dyDescent="0.25">
      <c r="B20" s="5" t="str">
        <f>Currencies[[#This Row],[Country]]&amp;" - "&amp;Currencies[[#This Row],[Currency Name]]&amp;", "&amp;Currencies[[#This Row],[ISO Code]]</f>
        <v>Bermuda - Dollar, BMD</v>
      </c>
      <c r="C20" s="5" t="s">
        <v>137</v>
      </c>
      <c r="D20" s="5" t="s">
        <v>137</v>
      </c>
      <c r="E20" s="5" t="s">
        <v>98</v>
      </c>
      <c r="F20" s="5" t="s">
        <v>138</v>
      </c>
      <c r="G20" s="6" t="s">
        <v>99</v>
      </c>
    </row>
    <row r="21" spans="2:7" x14ac:dyDescent="0.25">
      <c r="B21" s="5" t="str">
        <f>Currencies[[#This Row],[Country]]&amp;" - "&amp;Currencies[[#This Row],[Currency Name]]&amp;", "&amp;Currencies[[#This Row],[ISO Code]]</f>
        <v>Bolivia - Boliviano, BOB</v>
      </c>
      <c r="C21" s="5" t="s">
        <v>139</v>
      </c>
      <c r="D21" s="5" t="s">
        <v>139</v>
      </c>
      <c r="E21" s="5" t="s">
        <v>140</v>
      </c>
      <c r="F21" s="5" t="s">
        <v>141</v>
      </c>
      <c r="G21" s="6" t="s">
        <v>142</v>
      </c>
    </row>
    <row r="22" spans="2:7" x14ac:dyDescent="0.25">
      <c r="B22" s="5" t="str">
        <f>Currencies[[#This Row],[Country]]&amp;" - "&amp;Currencies[[#This Row],[Currency Name]]&amp;", "&amp;Currencies[[#This Row],[ISO Code]]</f>
        <v>Bosnia and Herzegovina - Convertible Marka, BAM</v>
      </c>
      <c r="C22" s="5" t="s">
        <v>143</v>
      </c>
      <c r="D22" s="5" t="s">
        <v>143</v>
      </c>
      <c r="E22" s="5" t="s">
        <v>144</v>
      </c>
      <c r="F22" s="5" t="s">
        <v>145</v>
      </c>
      <c r="G22" s="6" t="s">
        <v>146</v>
      </c>
    </row>
    <row r="23" spans="2:7" x14ac:dyDescent="0.25">
      <c r="B23" s="5" t="str">
        <f>Currencies[[#This Row],[Country]]&amp;" - "&amp;Currencies[[#This Row],[Currency Name]]&amp;", "&amp;Currencies[[#This Row],[ISO Code]]</f>
        <v>Botswana - Pula, BWP</v>
      </c>
      <c r="C23" s="5" t="s">
        <v>147</v>
      </c>
      <c r="D23" s="5" t="s">
        <v>147</v>
      </c>
      <c r="E23" s="5" t="s">
        <v>148</v>
      </c>
      <c r="F23" s="5" t="s">
        <v>149</v>
      </c>
      <c r="G23" s="6" t="s">
        <v>150</v>
      </c>
    </row>
    <row r="24" spans="2:7" x14ac:dyDescent="0.25">
      <c r="B24" s="5" t="str">
        <f>Currencies[[#This Row],[Country]]&amp;" - "&amp;Currencies[[#This Row],[Currency Name]]&amp;", "&amp;Currencies[[#This Row],[ISO Code]]</f>
        <v>Brazil - Real, BRL</v>
      </c>
      <c r="C24" s="5" t="s">
        <v>151</v>
      </c>
      <c r="D24" s="5" t="s">
        <v>151</v>
      </c>
      <c r="E24" s="5" t="s">
        <v>152</v>
      </c>
      <c r="F24" s="5" t="s">
        <v>153</v>
      </c>
      <c r="G24" s="6" t="s">
        <v>154</v>
      </c>
    </row>
    <row r="25" spans="2:7" x14ac:dyDescent="0.25">
      <c r="B25" s="5" t="str">
        <f>Currencies[[#This Row],[Country]]&amp;" - "&amp;Currencies[[#This Row],[Currency Name]]&amp;", "&amp;Currencies[[#This Row],[ISO Code]]</f>
        <v>Brunei - Darussalam Dollar, BND</v>
      </c>
      <c r="C25" s="5" t="s">
        <v>155</v>
      </c>
      <c r="D25" s="5" t="s">
        <v>155</v>
      </c>
      <c r="E25" s="5" t="s">
        <v>156</v>
      </c>
      <c r="F25" s="5" t="s">
        <v>157</v>
      </c>
      <c r="G25" s="6" t="s">
        <v>99</v>
      </c>
    </row>
    <row r="26" spans="2:7" x14ac:dyDescent="0.25">
      <c r="B26" s="5" t="str">
        <f>Currencies[[#This Row],[Country]]&amp;" - "&amp;Currencies[[#This Row],[Currency Name]]&amp;", "&amp;Currencies[[#This Row],[ISO Code]]</f>
        <v>Bulgaria - Lev, BGN</v>
      </c>
      <c r="C26" s="5" t="s">
        <v>158</v>
      </c>
      <c r="D26" s="5" t="s">
        <v>158</v>
      </c>
      <c r="E26" s="5" t="s">
        <v>159</v>
      </c>
      <c r="F26" s="5" t="s">
        <v>160</v>
      </c>
      <c r="G26" s="6" t="s">
        <v>161</v>
      </c>
    </row>
    <row r="27" spans="2:7" x14ac:dyDescent="0.25">
      <c r="B27" s="5" t="str">
        <f>Currencies[[#This Row],[Country]]&amp;" - "&amp;Currencies[[#This Row],[Currency Name]]&amp;", "&amp;Currencies[[#This Row],[ISO Code]]</f>
        <v>Cambodia - Riel, KHR</v>
      </c>
      <c r="C27" s="5" t="s">
        <v>162</v>
      </c>
      <c r="D27" s="5" t="s">
        <v>162</v>
      </c>
      <c r="E27" s="5" t="s">
        <v>163</v>
      </c>
      <c r="F27" s="5" t="s">
        <v>164</v>
      </c>
      <c r="G27" s="6" t="s">
        <v>165</v>
      </c>
    </row>
    <row r="28" spans="2:7" x14ac:dyDescent="0.25">
      <c r="B28" s="5" t="str">
        <f>Currencies[[#This Row],[Country]]&amp;" - "&amp;Currencies[[#This Row],[Currency Name]]&amp;", "&amp;Currencies[[#This Row],[ISO Code]]</f>
        <v>Canada - Dollar, CAD</v>
      </c>
      <c r="C28" s="5" t="s">
        <v>166</v>
      </c>
      <c r="D28" s="5" t="s">
        <v>166</v>
      </c>
      <c r="E28" s="5" t="s">
        <v>98</v>
      </c>
      <c r="F28" s="5" t="s">
        <v>167</v>
      </c>
      <c r="G28" s="6" t="s">
        <v>99</v>
      </c>
    </row>
    <row r="29" spans="2:7" x14ac:dyDescent="0.25">
      <c r="B29" s="5" t="str">
        <f>Currencies[[#This Row],[Country]]&amp;" - "&amp;Currencies[[#This Row],[Currency Name]]&amp;", "&amp;Currencies[[#This Row],[ISO Code]]</f>
        <v>Cayman - Dollar, KYD</v>
      </c>
      <c r="C29" s="5" t="s">
        <v>168</v>
      </c>
      <c r="D29" s="5" t="s">
        <v>168</v>
      </c>
      <c r="E29" s="5" t="s">
        <v>98</v>
      </c>
      <c r="F29" s="5" t="s">
        <v>169</v>
      </c>
      <c r="G29" s="6" t="s">
        <v>99</v>
      </c>
    </row>
    <row r="30" spans="2:7" x14ac:dyDescent="0.25">
      <c r="B30" s="5" t="str">
        <f>Currencies[[#This Row],[Country]]&amp;" - "&amp;Currencies[[#This Row],[Currency Name]]&amp;", "&amp;Currencies[[#This Row],[ISO Code]]</f>
        <v>Chile - Peso, CLP</v>
      </c>
      <c r="C30" s="5" t="s">
        <v>170</v>
      </c>
      <c r="D30" s="5" t="s">
        <v>170</v>
      </c>
      <c r="E30" s="5" t="s">
        <v>108</v>
      </c>
      <c r="F30" s="5" t="s">
        <v>171</v>
      </c>
      <c r="G30" s="6" t="s">
        <v>99</v>
      </c>
    </row>
    <row r="31" spans="2:7" x14ac:dyDescent="0.25">
      <c r="B31" s="5" t="str">
        <f>Currencies[[#This Row],[Country]]&amp;" - "&amp;Currencies[[#This Row],[Currency Name]]&amp;", "&amp;Currencies[[#This Row],[ISO Code]]</f>
        <v>China - Yuan Renminbi, CNY</v>
      </c>
      <c r="C31" s="5" t="s">
        <v>172</v>
      </c>
      <c r="D31" s="5" t="s">
        <v>172</v>
      </c>
      <c r="E31" s="5" t="s">
        <v>173</v>
      </c>
      <c r="F31" s="5" t="s">
        <v>174</v>
      </c>
      <c r="G31" s="6" t="s">
        <v>175</v>
      </c>
    </row>
    <row r="32" spans="2:7" x14ac:dyDescent="0.25">
      <c r="B32" s="5" t="str">
        <f>Currencies[[#This Row],[Country]]&amp;" - "&amp;Currencies[[#This Row],[Currency Name]]&amp;", "&amp;Currencies[[#This Row],[ISO Code]]</f>
        <v>Colombia - Peso, COP</v>
      </c>
      <c r="C32" s="5" t="s">
        <v>176</v>
      </c>
      <c r="D32" s="5" t="s">
        <v>176</v>
      </c>
      <c r="E32" s="5" t="s">
        <v>108</v>
      </c>
      <c r="F32" s="5" t="s">
        <v>177</v>
      </c>
      <c r="G32" s="6" t="s">
        <v>99</v>
      </c>
    </row>
    <row r="33" spans="2:7" x14ac:dyDescent="0.25">
      <c r="B33" s="5" t="str">
        <f>Currencies[[#This Row],[Country]]&amp;" - "&amp;Currencies[[#This Row],[Currency Name]]&amp;", "&amp;Currencies[[#This Row],[ISO Code]]</f>
        <v>Costa Rica - Colon, CRC</v>
      </c>
      <c r="C33" s="5" t="s">
        <v>178</v>
      </c>
      <c r="D33" s="5" t="s">
        <v>178</v>
      </c>
      <c r="E33" s="5" t="s">
        <v>179</v>
      </c>
      <c r="F33" s="5" t="s">
        <v>180</v>
      </c>
      <c r="G33" s="6" t="s">
        <v>181</v>
      </c>
    </row>
    <row r="34" spans="2:7" x14ac:dyDescent="0.25">
      <c r="B34" s="5" t="str">
        <f>Currencies[[#This Row],[Country]]&amp;" - "&amp;Currencies[[#This Row],[Currency Name]]&amp;", "&amp;Currencies[[#This Row],[ISO Code]]</f>
        <v>Croatia - Kuna, HRK</v>
      </c>
      <c r="C34" s="5" t="s">
        <v>182</v>
      </c>
      <c r="D34" s="5" t="s">
        <v>182</v>
      </c>
      <c r="E34" s="5" t="s">
        <v>183</v>
      </c>
      <c r="F34" s="5" t="s">
        <v>184</v>
      </c>
      <c r="G34" s="6" t="s">
        <v>185</v>
      </c>
    </row>
    <row r="35" spans="2:7" x14ac:dyDescent="0.25">
      <c r="B35" s="5" t="str">
        <f>Currencies[[#This Row],[Country]]&amp;" - "&amp;Currencies[[#This Row],[Currency Name]]&amp;", "&amp;Currencies[[#This Row],[ISO Code]]</f>
        <v>Cuba - Peso, CUP</v>
      </c>
      <c r="C35" s="5" t="s">
        <v>186</v>
      </c>
      <c r="D35" s="5" t="s">
        <v>186</v>
      </c>
      <c r="E35" s="5" t="s">
        <v>108</v>
      </c>
      <c r="F35" s="5" t="s">
        <v>187</v>
      </c>
      <c r="G35" s="6" t="s">
        <v>188</v>
      </c>
    </row>
    <row r="36" spans="2:7" x14ac:dyDescent="0.25">
      <c r="B36" s="5" t="str">
        <f>Currencies[[#This Row],[Country]]&amp;" - "&amp;Currencies[[#This Row],[Currency Name]]&amp;", "&amp;Currencies[[#This Row],[ISO Code]]</f>
        <v>Cyprus - Euro, EUR</v>
      </c>
      <c r="C36" s="5" t="s">
        <v>189</v>
      </c>
      <c r="D36" s="5" t="s">
        <v>117</v>
      </c>
      <c r="E36" s="5" t="s">
        <v>118</v>
      </c>
      <c r="F36" s="5" t="s">
        <v>119</v>
      </c>
      <c r="G36" s="6" t="s">
        <v>120</v>
      </c>
    </row>
    <row r="37" spans="2:7" x14ac:dyDescent="0.25">
      <c r="B37" s="5" t="str">
        <f>Currencies[[#This Row],[Country]]&amp;" - "&amp;Currencies[[#This Row],[Currency Name]]&amp;", "&amp;Currencies[[#This Row],[ISO Code]]</f>
        <v>Czech Republic - Koruna, CZK</v>
      </c>
      <c r="C37" s="5" t="s">
        <v>190</v>
      </c>
      <c r="D37" s="5" t="s">
        <v>190</v>
      </c>
      <c r="E37" s="5" t="s">
        <v>191</v>
      </c>
      <c r="F37" s="5" t="s">
        <v>192</v>
      </c>
      <c r="G37" s="6" t="s">
        <v>193</v>
      </c>
    </row>
    <row r="38" spans="2:7" x14ac:dyDescent="0.25">
      <c r="B38" s="5" t="str">
        <f>Currencies[[#This Row],[Country]]&amp;" - "&amp;Currencies[[#This Row],[Currency Name]]&amp;", "&amp;Currencies[[#This Row],[ISO Code]]</f>
        <v>Denmark - Krone, DKK</v>
      </c>
      <c r="C38" s="5" t="s">
        <v>194</v>
      </c>
      <c r="D38" s="5" t="s">
        <v>194</v>
      </c>
      <c r="E38" s="5" t="s">
        <v>195</v>
      </c>
      <c r="F38" s="5" t="s">
        <v>196</v>
      </c>
      <c r="G38" s="6" t="s">
        <v>197</v>
      </c>
    </row>
    <row r="39" spans="2:7" x14ac:dyDescent="0.25">
      <c r="B39" s="5" t="str">
        <f>Currencies[[#This Row],[Country]]&amp;" - "&amp;Currencies[[#This Row],[Currency Name]]&amp;", "&amp;Currencies[[#This Row],[ISO Code]]</f>
        <v>Dominican Republic - Peso, DOP</v>
      </c>
      <c r="C39" s="5" t="s">
        <v>198</v>
      </c>
      <c r="D39" s="5" t="s">
        <v>198</v>
      </c>
      <c r="E39" s="5" t="s">
        <v>108</v>
      </c>
      <c r="F39" s="5" t="s">
        <v>199</v>
      </c>
      <c r="G39" s="6" t="s">
        <v>200</v>
      </c>
    </row>
    <row r="40" spans="2:7" x14ac:dyDescent="0.25">
      <c r="B40" s="5" t="str">
        <f>Currencies[[#This Row],[Country]]&amp;" - "&amp;Currencies[[#This Row],[Currency Name]]&amp;", "&amp;Currencies[[#This Row],[ISO Code]]</f>
        <v>East Caribbean - Dollar, XCD</v>
      </c>
      <c r="C40" s="5" t="s">
        <v>201</v>
      </c>
      <c r="D40" s="5" t="s">
        <v>201</v>
      </c>
      <c r="E40" s="5" t="s">
        <v>98</v>
      </c>
      <c r="F40" s="5" t="s">
        <v>202</v>
      </c>
      <c r="G40" s="6" t="s">
        <v>99</v>
      </c>
    </row>
    <row r="41" spans="2:7" x14ac:dyDescent="0.25">
      <c r="B41" s="5" t="str">
        <f>Currencies[[#This Row],[Country]]&amp;" - "&amp;Currencies[[#This Row],[Currency Name]]&amp;", "&amp;Currencies[[#This Row],[ISO Code]]</f>
        <v>Egypt - Pound, EGP</v>
      </c>
      <c r="C41" s="5" t="s">
        <v>203</v>
      </c>
      <c r="D41" s="5" t="s">
        <v>203</v>
      </c>
      <c r="E41" s="5" t="s">
        <v>204</v>
      </c>
      <c r="F41" s="5" t="s">
        <v>205</v>
      </c>
      <c r="G41" s="6" t="s">
        <v>206</v>
      </c>
    </row>
    <row r="42" spans="2:7" x14ac:dyDescent="0.25">
      <c r="B42" s="5" t="str">
        <f>Currencies[[#This Row],[Country]]&amp;" - "&amp;Currencies[[#This Row],[Currency Name]]&amp;", "&amp;Currencies[[#This Row],[ISO Code]]</f>
        <v>El Salvador - Colon, SVC</v>
      </c>
      <c r="C42" s="5" t="s">
        <v>207</v>
      </c>
      <c r="D42" s="5" t="s">
        <v>207</v>
      </c>
      <c r="E42" s="5" t="s">
        <v>179</v>
      </c>
      <c r="F42" s="5" t="s">
        <v>208</v>
      </c>
      <c r="G42" s="6" t="s">
        <v>99</v>
      </c>
    </row>
    <row r="43" spans="2:7" x14ac:dyDescent="0.25">
      <c r="B43" s="5" t="str">
        <f>Currencies[[#This Row],[Country]]&amp;" - "&amp;Currencies[[#This Row],[Currency Name]]&amp;", "&amp;Currencies[[#This Row],[ISO Code]]</f>
        <v>Estonia - Euro, EUR</v>
      </c>
      <c r="C43" s="5" t="s">
        <v>209</v>
      </c>
      <c r="D43" s="5" t="s">
        <v>117</v>
      </c>
      <c r="E43" s="5" t="s">
        <v>118</v>
      </c>
      <c r="F43" s="5" t="s">
        <v>119</v>
      </c>
      <c r="G43" s="6" t="s">
        <v>120</v>
      </c>
    </row>
    <row r="44" spans="2:7" x14ac:dyDescent="0.25">
      <c r="B44" s="5" t="str">
        <f>Currencies[[#This Row],[Country]]&amp;" - "&amp;Currencies[[#This Row],[Currency Name]]&amp;", "&amp;Currencies[[#This Row],[ISO Code]]</f>
        <v>Estonia - Kroon, EEK</v>
      </c>
      <c r="C44" s="5" t="s">
        <v>209</v>
      </c>
      <c r="D44" s="5" t="s">
        <v>209</v>
      </c>
      <c r="E44" s="5" t="s">
        <v>210</v>
      </c>
      <c r="F44" s="5" t="s">
        <v>211</v>
      </c>
      <c r="G44" s="6" t="s">
        <v>197</v>
      </c>
    </row>
    <row r="45" spans="2:7" x14ac:dyDescent="0.25">
      <c r="B45" s="5" t="str">
        <f>Currencies[[#This Row],[Country]]&amp;" - "&amp;Currencies[[#This Row],[Currency Name]]&amp;", "&amp;Currencies[[#This Row],[ISO Code]]</f>
        <v>Falkland Islands - Pound, FKP</v>
      </c>
      <c r="C45" s="5" t="s">
        <v>212</v>
      </c>
      <c r="D45" s="5" t="s">
        <v>212</v>
      </c>
      <c r="E45" s="5" t="s">
        <v>204</v>
      </c>
      <c r="F45" s="5" t="s">
        <v>213</v>
      </c>
      <c r="G45" s="6" t="s">
        <v>206</v>
      </c>
    </row>
    <row r="46" spans="2:7" x14ac:dyDescent="0.25">
      <c r="B46" s="5" t="str">
        <f>Currencies[[#This Row],[Country]]&amp;" - "&amp;Currencies[[#This Row],[Currency Name]]&amp;", "&amp;Currencies[[#This Row],[ISO Code]]</f>
        <v>Fiji - Dollar, FJD</v>
      </c>
      <c r="C46" s="5" t="s">
        <v>214</v>
      </c>
      <c r="D46" s="5" t="s">
        <v>214</v>
      </c>
      <c r="E46" s="5" t="s">
        <v>98</v>
      </c>
      <c r="F46" s="5" t="s">
        <v>215</v>
      </c>
      <c r="G46" s="6" t="s">
        <v>99</v>
      </c>
    </row>
    <row r="47" spans="2:7" x14ac:dyDescent="0.25">
      <c r="B47" s="5" t="str">
        <f>Currencies[[#This Row],[Country]]&amp;" - "&amp;Currencies[[#This Row],[Currency Name]]&amp;", "&amp;Currencies[[#This Row],[ISO Code]]</f>
        <v>Finland - Euro, EUR</v>
      </c>
      <c r="C47" s="5" t="s">
        <v>216</v>
      </c>
      <c r="D47" s="5" t="s">
        <v>117</v>
      </c>
      <c r="E47" s="5" t="s">
        <v>118</v>
      </c>
      <c r="F47" s="5" t="s">
        <v>119</v>
      </c>
      <c r="G47" s="6" t="s">
        <v>120</v>
      </c>
    </row>
    <row r="48" spans="2:7" x14ac:dyDescent="0.25">
      <c r="B48" s="5" t="str">
        <f>Currencies[[#This Row],[Country]]&amp;" - "&amp;Currencies[[#This Row],[Currency Name]]&amp;", "&amp;Currencies[[#This Row],[ISO Code]]</f>
        <v>France - Euro, EUR</v>
      </c>
      <c r="C48" s="5" t="s">
        <v>217</v>
      </c>
      <c r="D48" s="5" t="s">
        <v>117</v>
      </c>
      <c r="E48" s="5" t="s">
        <v>118</v>
      </c>
      <c r="F48" s="5" t="s">
        <v>119</v>
      </c>
      <c r="G48" s="6" t="s">
        <v>120</v>
      </c>
    </row>
    <row r="49" spans="2:7" x14ac:dyDescent="0.25">
      <c r="B49" s="5" t="str">
        <f>Currencies[[#This Row],[Country]]&amp;" - "&amp;Currencies[[#This Row],[Currency Name]]&amp;", "&amp;Currencies[[#This Row],[ISO Code]]</f>
        <v>French Polynesia - CFP Franc, XPF</v>
      </c>
      <c r="C49" s="5" t="s">
        <v>218</v>
      </c>
      <c r="D49" s="5" t="s">
        <v>217</v>
      </c>
      <c r="E49" s="5" t="s">
        <v>219</v>
      </c>
      <c r="F49" s="5" t="s">
        <v>220</v>
      </c>
      <c r="G49" s="6" t="s">
        <v>221</v>
      </c>
    </row>
    <row r="50" spans="2:7" x14ac:dyDescent="0.25">
      <c r="B50" s="5" t="str">
        <f>Currencies[[#This Row],[Country]]&amp;" - "&amp;Currencies[[#This Row],[Currency Name]]&amp;", "&amp;Currencies[[#This Row],[ISO Code]]</f>
        <v>Georgia - Lari, GEL</v>
      </c>
      <c r="C50" s="5" t="s">
        <v>222</v>
      </c>
      <c r="D50" s="5" t="s">
        <v>222</v>
      </c>
      <c r="E50" s="5" t="s">
        <v>223</v>
      </c>
      <c r="F50" s="5" t="s">
        <v>224</v>
      </c>
      <c r="G50" s="6" t="s">
        <v>225</v>
      </c>
    </row>
    <row r="51" spans="2:7" x14ac:dyDescent="0.25">
      <c r="B51" s="5" t="str">
        <f>Currencies[[#This Row],[Country]]&amp;" - "&amp;Currencies[[#This Row],[Currency Name]]&amp;", "&amp;Currencies[[#This Row],[ISO Code]]</f>
        <v>Germany - Euro, EUR</v>
      </c>
      <c r="C51" s="5" t="s">
        <v>226</v>
      </c>
      <c r="D51" s="5" t="s">
        <v>117</v>
      </c>
      <c r="E51" s="5" t="s">
        <v>118</v>
      </c>
      <c r="F51" s="5" t="s">
        <v>119</v>
      </c>
      <c r="G51" s="6" t="s">
        <v>120</v>
      </c>
    </row>
    <row r="52" spans="2:7" x14ac:dyDescent="0.25">
      <c r="B52" s="5" t="str">
        <f>Currencies[[#This Row],[Country]]&amp;" - "&amp;Currencies[[#This Row],[Currency Name]]&amp;", "&amp;Currencies[[#This Row],[ISO Code]]</f>
        <v>Ghana - Cedis, GHC</v>
      </c>
      <c r="C52" s="5" t="s">
        <v>227</v>
      </c>
      <c r="D52" s="5" t="s">
        <v>227</v>
      </c>
      <c r="E52" s="5" t="s">
        <v>228</v>
      </c>
      <c r="F52" s="5" t="s">
        <v>229</v>
      </c>
      <c r="G52" s="6" t="s">
        <v>230</v>
      </c>
    </row>
    <row r="53" spans="2:7" x14ac:dyDescent="0.25">
      <c r="B53" s="5" t="str">
        <f>Currencies[[#This Row],[Country]]&amp;" - "&amp;Currencies[[#This Row],[Currency Name]]&amp;", "&amp;Currencies[[#This Row],[ISO Code]]</f>
        <v>Gibraltar - Pound, GIP</v>
      </c>
      <c r="C53" s="5" t="s">
        <v>231</v>
      </c>
      <c r="D53" s="5" t="s">
        <v>231</v>
      </c>
      <c r="E53" s="5" t="s">
        <v>204</v>
      </c>
      <c r="F53" s="5" t="s">
        <v>232</v>
      </c>
      <c r="G53" s="6" t="s">
        <v>206</v>
      </c>
    </row>
    <row r="54" spans="2:7" x14ac:dyDescent="0.25">
      <c r="B54" s="5" t="str">
        <f>Currencies[[#This Row],[Country]]&amp;" - "&amp;Currencies[[#This Row],[Currency Name]]&amp;", "&amp;Currencies[[#This Row],[ISO Code]]</f>
        <v>Greece - Euro, EUR</v>
      </c>
      <c r="C54" s="5" t="s">
        <v>233</v>
      </c>
      <c r="D54" s="5" t="s">
        <v>117</v>
      </c>
      <c r="E54" s="5" t="s">
        <v>118</v>
      </c>
      <c r="F54" s="5" t="s">
        <v>119</v>
      </c>
      <c r="G54" s="6" t="s">
        <v>120</v>
      </c>
    </row>
    <row r="55" spans="2:7" x14ac:dyDescent="0.25">
      <c r="B55" s="5" t="str">
        <f>Currencies[[#This Row],[Country]]&amp;" - "&amp;Currencies[[#This Row],[Currency Name]]&amp;", "&amp;Currencies[[#This Row],[ISO Code]]</f>
        <v>Guatemala - Quetzal, GTQ</v>
      </c>
      <c r="C55" s="5" t="s">
        <v>234</v>
      </c>
      <c r="D55" s="5" t="s">
        <v>234</v>
      </c>
      <c r="E55" s="5" t="s">
        <v>235</v>
      </c>
      <c r="F55" s="5" t="s">
        <v>236</v>
      </c>
      <c r="G55" s="6" t="s">
        <v>237</v>
      </c>
    </row>
    <row r="56" spans="2:7" x14ac:dyDescent="0.25">
      <c r="B56" s="5" t="str">
        <f>Currencies[[#This Row],[Country]]&amp;" - "&amp;Currencies[[#This Row],[Currency Name]]&amp;", "&amp;Currencies[[#This Row],[ISO Code]]</f>
        <v>Guernsey - Pound, GGP</v>
      </c>
      <c r="C56" s="5" t="s">
        <v>238</v>
      </c>
      <c r="D56" s="5" t="s">
        <v>238</v>
      </c>
      <c r="E56" s="5" t="s">
        <v>204</v>
      </c>
      <c r="F56" s="5" t="s">
        <v>239</v>
      </c>
      <c r="G56" s="6" t="s">
        <v>206</v>
      </c>
    </row>
    <row r="57" spans="2:7" x14ac:dyDescent="0.25">
      <c r="B57" s="5" t="str">
        <f>Currencies[[#This Row],[Country]]&amp;" - "&amp;Currencies[[#This Row],[Currency Name]]&amp;", "&amp;Currencies[[#This Row],[ISO Code]]</f>
        <v>Guyana - Dollar, GYD</v>
      </c>
      <c r="C57" s="5" t="s">
        <v>240</v>
      </c>
      <c r="D57" s="5" t="s">
        <v>240</v>
      </c>
      <c r="E57" s="5" t="s">
        <v>98</v>
      </c>
      <c r="F57" s="5" t="s">
        <v>241</v>
      </c>
      <c r="G57" s="6" t="s">
        <v>99</v>
      </c>
    </row>
    <row r="58" spans="2:7" x14ac:dyDescent="0.25">
      <c r="B58" s="5" t="str">
        <f>Currencies[[#This Row],[Country]]&amp;" - "&amp;Currencies[[#This Row],[Currency Name]]&amp;", "&amp;Currencies[[#This Row],[ISO Code]]</f>
        <v>Honduras - Lempira, HNL</v>
      </c>
      <c r="C58" s="5" t="s">
        <v>242</v>
      </c>
      <c r="D58" s="5" t="s">
        <v>242</v>
      </c>
      <c r="E58" s="5" t="s">
        <v>243</v>
      </c>
      <c r="F58" s="5" t="s">
        <v>244</v>
      </c>
      <c r="G58" s="6" t="s">
        <v>245</v>
      </c>
    </row>
    <row r="59" spans="2:7" x14ac:dyDescent="0.25">
      <c r="B59" s="5" t="str">
        <f>Currencies[[#This Row],[Country]]&amp;" - "&amp;Currencies[[#This Row],[Currency Name]]&amp;", "&amp;Currencies[[#This Row],[ISO Code]]</f>
        <v>Hong Kong - Dollar, HKD</v>
      </c>
      <c r="C59" s="5" t="s">
        <v>246</v>
      </c>
      <c r="D59" s="5" t="s">
        <v>246</v>
      </c>
      <c r="E59" s="5" t="s">
        <v>98</v>
      </c>
      <c r="F59" s="5" t="s">
        <v>247</v>
      </c>
      <c r="G59" s="6" t="s">
        <v>99</v>
      </c>
    </row>
    <row r="60" spans="2:7" x14ac:dyDescent="0.25">
      <c r="B60" s="5" t="str">
        <f>Currencies[[#This Row],[Country]]&amp;" - "&amp;Currencies[[#This Row],[Currency Name]]&amp;", "&amp;Currencies[[#This Row],[ISO Code]]</f>
        <v>Hungary - Forint, HUF</v>
      </c>
      <c r="C60" s="5" t="s">
        <v>248</v>
      </c>
      <c r="D60" s="5" t="s">
        <v>248</v>
      </c>
      <c r="E60" s="5" t="s">
        <v>249</v>
      </c>
      <c r="F60" s="5" t="s">
        <v>250</v>
      </c>
      <c r="G60" s="6" t="s">
        <v>251</v>
      </c>
    </row>
    <row r="61" spans="2:7" x14ac:dyDescent="0.25">
      <c r="B61" s="5" t="str">
        <f>Currencies[[#This Row],[Country]]&amp;" - "&amp;Currencies[[#This Row],[Currency Name]]&amp;", "&amp;Currencies[[#This Row],[ISO Code]]</f>
        <v>Iceland - Krona, ISK</v>
      </c>
      <c r="C61" s="5" t="s">
        <v>252</v>
      </c>
      <c r="D61" s="5" t="s">
        <v>252</v>
      </c>
      <c r="E61" s="5" t="s">
        <v>253</v>
      </c>
      <c r="F61" s="5" t="s">
        <v>254</v>
      </c>
      <c r="G61" s="6" t="s">
        <v>197</v>
      </c>
    </row>
    <row r="62" spans="2:7" x14ac:dyDescent="0.25">
      <c r="B62" s="5" t="str">
        <f>Currencies[[#This Row],[Country]]&amp;" - "&amp;Currencies[[#This Row],[Currency Name]]&amp;", "&amp;Currencies[[#This Row],[ISO Code]]</f>
        <v>India - Rupee, INR</v>
      </c>
      <c r="C62" s="5" t="s">
        <v>255</v>
      </c>
      <c r="D62" s="5" t="s">
        <v>255</v>
      </c>
      <c r="E62" s="5" t="s">
        <v>256</v>
      </c>
      <c r="F62" s="5" t="s">
        <v>257</v>
      </c>
      <c r="G62" s="6" t="s">
        <v>258</v>
      </c>
    </row>
    <row r="63" spans="2:7" x14ac:dyDescent="0.25">
      <c r="B63" s="5" t="str">
        <f>Currencies[[#This Row],[Country]]&amp;" - "&amp;Currencies[[#This Row],[Currency Name]]&amp;", "&amp;Currencies[[#This Row],[ISO Code]]</f>
        <v>Indonesia - Rupiah, IDR</v>
      </c>
      <c r="C63" s="5" t="s">
        <v>259</v>
      </c>
      <c r="D63" s="5" t="s">
        <v>259</v>
      </c>
      <c r="E63" s="5" t="s">
        <v>260</v>
      </c>
      <c r="F63" s="5" t="s">
        <v>261</v>
      </c>
      <c r="G63" s="6" t="s">
        <v>262</v>
      </c>
    </row>
    <row r="64" spans="2:7" x14ac:dyDescent="0.25">
      <c r="B64" s="5" t="str">
        <f>Currencies[[#This Row],[Country]]&amp;" - "&amp;Currencies[[#This Row],[Currency Name]]&amp;", "&amp;Currencies[[#This Row],[ISO Code]]</f>
        <v>Iran - Rial, IRR</v>
      </c>
      <c r="C64" s="5" t="s">
        <v>263</v>
      </c>
      <c r="D64" s="5" t="s">
        <v>263</v>
      </c>
      <c r="E64" s="5" t="s">
        <v>264</v>
      </c>
      <c r="F64" s="5" t="s">
        <v>265</v>
      </c>
      <c r="G64" s="6" t="s">
        <v>266</v>
      </c>
    </row>
    <row r="65" spans="2:7" x14ac:dyDescent="0.25">
      <c r="B65" s="5" t="str">
        <f>Currencies[[#This Row],[Country]]&amp;" - "&amp;Currencies[[#This Row],[Currency Name]]&amp;", "&amp;Currencies[[#This Row],[ISO Code]]</f>
        <v>Ireland - Euro, EUR</v>
      </c>
      <c r="C65" s="5" t="s">
        <v>267</v>
      </c>
      <c r="D65" s="5" t="s">
        <v>117</v>
      </c>
      <c r="E65" s="5" t="s">
        <v>118</v>
      </c>
      <c r="F65" s="5" t="s">
        <v>119</v>
      </c>
      <c r="G65" s="6" t="s">
        <v>120</v>
      </c>
    </row>
    <row r="66" spans="2:7" x14ac:dyDescent="0.25">
      <c r="B66" s="5" t="str">
        <f>Currencies[[#This Row],[Country]]&amp;" - "&amp;Currencies[[#This Row],[Currency Name]]&amp;", "&amp;Currencies[[#This Row],[ISO Code]]</f>
        <v>Isle of Man - Pound, IMP</v>
      </c>
      <c r="C66" s="5" t="s">
        <v>268</v>
      </c>
      <c r="D66" s="5" t="s">
        <v>268</v>
      </c>
      <c r="E66" s="5" t="s">
        <v>204</v>
      </c>
      <c r="F66" s="5" t="s">
        <v>269</v>
      </c>
      <c r="G66" s="6" t="s">
        <v>206</v>
      </c>
    </row>
    <row r="67" spans="2:7" x14ac:dyDescent="0.25">
      <c r="B67" s="5" t="str">
        <f>Currencies[[#This Row],[Country]]&amp;" - "&amp;Currencies[[#This Row],[Currency Name]]&amp;", "&amp;Currencies[[#This Row],[ISO Code]]</f>
        <v>Israel - Shekel, ILS</v>
      </c>
      <c r="C67" s="5" t="s">
        <v>270</v>
      </c>
      <c r="D67" s="5" t="s">
        <v>270</v>
      </c>
      <c r="E67" s="5" t="s">
        <v>271</v>
      </c>
      <c r="F67" s="5" t="s">
        <v>272</v>
      </c>
      <c r="G67" s="6" t="s">
        <v>273</v>
      </c>
    </row>
    <row r="68" spans="2:7" x14ac:dyDescent="0.25">
      <c r="B68" s="5" t="str">
        <f>Currencies[[#This Row],[Country]]&amp;" - "&amp;Currencies[[#This Row],[Currency Name]]&amp;", "&amp;Currencies[[#This Row],[ISO Code]]</f>
        <v>Italy - Euro, EUR</v>
      </c>
      <c r="C68" s="5" t="s">
        <v>274</v>
      </c>
      <c r="D68" s="5" t="s">
        <v>117</v>
      </c>
      <c r="E68" s="5" t="s">
        <v>118</v>
      </c>
      <c r="F68" s="5" t="s">
        <v>119</v>
      </c>
      <c r="G68" s="6" t="s">
        <v>120</v>
      </c>
    </row>
    <row r="69" spans="2:7" x14ac:dyDescent="0.25">
      <c r="B69" s="5" t="str">
        <f>Currencies[[#This Row],[Country]]&amp;" - "&amp;Currencies[[#This Row],[Currency Name]]&amp;", "&amp;Currencies[[#This Row],[ISO Code]]</f>
        <v>Jamaica - Dollar, JMD</v>
      </c>
      <c r="C69" s="5" t="s">
        <v>275</v>
      </c>
      <c r="D69" s="5" t="s">
        <v>275</v>
      </c>
      <c r="E69" s="5" t="s">
        <v>98</v>
      </c>
      <c r="F69" s="5" t="s">
        <v>276</v>
      </c>
      <c r="G69" s="6" t="s">
        <v>277</v>
      </c>
    </row>
    <row r="70" spans="2:7" x14ac:dyDescent="0.25">
      <c r="B70" s="5" t="str">
        <f>Currencies[[#This Row],[Country]]&amp;" - "&amp;Currencies[[#This Row],[Currency Name]]&amp;", "&amp;Currencies[[#This Row],[ISO Code]]</f>
        <v>Japan - Yen, JPY</v>
      </c>
      <c r="C70" s="5" t="s">
        <v>278</v>
      </c>
      <c r="D70" s="5" t="s">
        <v>278</v>
      </c>
      <c r="E70" s="5" t="s">
        <v>279</v>
      </c>
      <c r="F70" s="5" t="s">
        <v>280</v>
      </c>
      <c r="G70" s="6" t="s">
        <v>175</v>
      </c>
    </row>
    <row r="71" spans="2:7" x14ac:dyDescent="0.25">
      <c r="B71" s="5" t="str">
        <f>Currencies[[#This Row],[Country]]&amp;" - "&amp;Currencies[[#This Row],[Currency Name]]&amp;", "&amp;Currencies[[#This Row],[ISO Code]]</f>
        <v>Jersey - Pound, JEP</v>
      </c>
      <c r="C71" s="5" t="s">
        <v>281</v>
      </c>
      <c r="D71" s="5" t="s">
        <v>281</v>
      </c>
      <c r="E71" s="5" t="s">
        <v>204</v>
      </c>
      <c r="F71" s="5" t="s">
        <v>282</v>
      </c>
      <c r="G71" s="6" t="s">
        <v>206</v>
      </c>
    </row>
    <row r="72" spans="2:7" x14ac:dyDescent="0.25">
      <c r="B72" s="5" t="str">
        <f>Currencies[[#This Row],[Country]]&amp;" - "&amp;Currencies[[#This Row],[Currency Name]]&amp;", "&amp;Currencies[[#This Row],[ISO Code]]</f>
        <v>Kazakhstan - Tenge, KZT</v>
      </c>
      <c r="C72" s="5" t="s">
        <v>283</v>
      </c>
      <c r="D72" s="5" t="s">
        <v>283</v>
      </c>
      <c r="E72" s="5" t="s">
        <v>284</v>
      </c>
      <c r="F72" s="5" t="s">
        <v>285</v>
      </c>
      <c r="G72" s="6" t="s">
        <v>161</v>
      </c>
    </row>
    <row r="73" spans="2:7" x14ac:dyDescent="0.25">
      <c r="B73" s="5" t="str">
        <f>Currencies[[#This Row],[Country]]&amp;" - "&amp;Currencies[[#This Row],[Currency Name]]&amp;", "&amp;Currencies[[#This Row],[ISO Code]]</f>
        <v>Korea (North) - Won, KPW</v>
      </c>
      <c r="C73" s="5" t="s">
        <v>286</v>
      </c>
      <c r="D73" s="5" t="s">
        <v>286</v>
      </c>
      <c r="E73" s="5" t="s">
        <v>287</v>
      </c>
      <c r="F73" s="5" t="s">
        <v>288</v>
      </c>
      <c r="G73" s="6" t="s">
        <v>289</v>
      </c>
    </row>
    <row r="74" spans="2:7" x14ac:dyDescent="0.25">
      <c r="B74" s="5" t="str">
        <f>Currencies[[#This Row],[Country]]&amp;" - "&amp;Currencies[[#This Row],[Currency Name]]&amp;", "&amp;Currencies[[#This Row],[ISO Code]]</f>
        <v>Korea (South) - Won, KRW</v>
      </c>
      <c r="C74" s="5" t="s">
        <v>290</v>
      </c>
      <c r="D74" s="5" t="s">
        <v>290</v>
      </c>
      <c r="E74" s="5" t="s">
        <v>287</v>
      </c>
      <c r="F74" s="5" t="s">
        <v>291</v>
      </c>
      <c r="G74" s="6" t="s">
        <v>289</v>
      </c>
    </row>
    <row r="75" spans="2:7" x14ac:dyDescent="0.25">
      <c r="B75" s="5" t="str">
        <f>Currencies[[#This Row],[Country]]&amp;" - "&amp;Currencies[[#This Row],[Currency Name]]&amp;", "&amp;Currencies[[#This Row],[ISO Code]]</f>
        <v>Kyrgyzstan - Som, KGS</v>
      </c>
      <c r="C75" s="5" t="s">
        <v>292</v>
      </c>
      <c r="D75" s="5" t="s">
        <v>292</v>
      </c>
      <c r="E75" s="5" t="s">
        <v>293</v>
      </c>
      <c r="F75" s="5" t="s">
        <v>294</v>
      </c>
      <c r="G75" s="6" t="s">
        <v>161</v>
      </c>
    </row>
    <row r="76" spans="2:7" x14ac:dyDescent="0.25">
      <c r="B76" s="5" t="str">
        <f>Currencies[[#This Row],[Country]]&amp;" - "&amp;Currencies[[#This Row],[Currency Name]]&amp;", "&amp;Currencies[[#This Row],[ISO Code]]</f>
        <v>Laos - Kip, LAK</v>
      </c>
      <c r="C76" s="5" t="s">
        <v>295</v>
      </c>
      <c r="D76" s="5" t="s">
        <v>295</v>
      </c>
      <c r="E76" s="5" t="s">
        <v>296</v>
      </c>
      <c r="F76" s="5" t="s">
        <v>297</v>
      </c>
      <c r="G76" s="6" t="s">
        <v>298</v>
      </c>
    </row>
    <row r="77" spans="2:7" x14ac:dyDescent="0.25">
      <c r="B77" s="5" t="str">
        <f>Currencies[[#This Row],[Country]]&amp;" - "&amp;Currencies[[#This Row],[Currency Name]]&amp;", "&amp;Currencies[[#This Row],[ISO Code]]</f>
        <v>Latvia - Euro, EUR</v>
      </c>
      <c r="C77" s="5" t="s">
        <v>299</v>
      </c>
      <c r="D77" s="5" t="s">
        <v>117</v>
      </c>
      <c r="E77" s="5" t="s">
        <v>118</v>
      </c>
      <c r="F77" s="5" t="s">
        <v>119</v>
      </c>
      <c r="G77" s="6" t="s">
        <v>120</v>
      </c>
    </row>
    <row r="78" spans="2:7" x14ac:dyDescent="0.25">
      <c r="B78" s="5" t="str">
        <f>Currencies[[#This Row],[Country]]&amp;" - "&amp;Currencies[[#This Row],[Currency Name]]&amp;", "&amp;Currencies[[#This Row],[ISO Code]]</f>
        <v>Latvia - Lat, LVL</v>
      </c>
      <c r="C78" s="5" t="s">
        <v>299</v>
      </c>
      <c r="D78" s="5" t="s">
        <v>299</v>
      </c>
      <c r="E78" s="5" t="s">
        <v>300</v>
      </c>
      <c r="F78" s="5" t="s">
        <v>301</v>
      </c>
      <c r="G78" s="6" t="s">
        <v>302</v>
      </c>
    </row>
    <row r="79" spans="2:7" x14ac:dyDescent="0.25">
      <c r="B79" s="5" t="str">
        <f>Currencies[[#This Row],[Country]]&amp;" - "&amp;Currencies[[#This Row],[Currency Name]]&amp;", "&amp;Currencies[[#This Row],[ISO Code]]</f>
        <v>Lebanon - Pound, LBP</v>
      </c>
      <c r="C79" s="5" t="s">
        <v>303</v>
      </c>
      <c r="D79" s="5" t="s">
        <v>303</v>
      </c>
      <c r="E79" s="5" t="s">
        <v>204</v>
      </c>
      <c r="F79" s="5" t="s">
        <v>304</v>
      </c>
      <c r="G79" s="6" t="s">
        <v>206</v>
      </c>
    </row>
    <row r="80" spans="2:7" x14ac:dyDescent="0.25">
      <c r="B80" s="5" t="str">
        <f>Currencies[[#This Row],[Country]]&amp;" - "&amp;Currencies[[#This Row],[Currency Name]]&amp;", "&amp;Currencies[[#This Row],[ISO Code]]</f>
        <v>Liberia - Dollar, LRD</v>
      </c>
      <c r="C80" s="5" t="s">
        <v>305</v>
      </c>
      <c r="D80" s="5" t="s">
        <v>305</v>
      </c>
      <c r="E80" s="5" t="s">
        <v>98</v>
      </c>
      <c r="F80" s="5" t="s">
        <v>306</v>
      </c>
      <c r="G80" s="6" t="s">
        <v>99</v>
      </c>
    </row>
    <row r="81" spans="2:7" x14ac:dyDescent="0.25">
      <c r="B81" s="5" t="str">
        <f>Currencies[[#This Row],[Country]]&amp;" - "&amp;Currencies[[#This Row],[Currency Name]]&amp;", "&amp;Currencies[[#This Row],[ISO Code]]</f>
        <v>Lithuania - Euro, EUR</v>
      </c>
      <c r="C81" s="5" t="s">
        <v>307</v>
      </c>
      <c r="D81" s="5" t="s">
        <v>117</v>
      </c>
      <c r="E81" s="5" t="s">
        <v>118</v>
      </c>
      <c r="F81" s="5" t="s">
        <v>119</v>
      </c>
      <c r="G81" s="6" t="s">
        <v>120</v>
      </c>
    </row>
    <row r="82" spans="2:7" x14ac:dyDescent="0.25">
      <c r="B82" s="5" t="str">
        <f>Currencies[[#This Row],[Country]]&amp;" - "&amp;Currencies[[#This Row],[Currency Name]]&amp;", "&amp;Currencies[[#This Row],[ISO Code]]</f>
        <v>Lithuania - Litas, LTL</v>
      </c>
      <c r="C82" s="5" t="s">
        <v>307</v>
      </c>
      <c r="D82" s="5" t="s">
        <v>307</v>
      </c>
      <c r="E82" s="5" t="s">
        <v>308</v>
      </c>
      <c r="F82" s="5" t="s">
        <v>309</v>
      </c>
      <c r="G82" s="6" t="s">
        <v>310</v>
      </c>
    </row>
    <row r="83" spans="2:7" x14ac:dyDescent="0.25">
      <c r="B83" s="5" t="str">
        <f>Currencies[[#This Row],[Country]]&amp;" - "&amp;Currencies[[#This Row],[Currency Name]]&amp;", "&amp;Currencies[[#This Row],[ISO Code]]</f>
        <v>Luxembourg - Euro, EUR</v>
      </c>
      <c r="C83" s="5" t="s">
        <v>311</v>
      </c>
      <c r="D83" s="5" t="s">
        <v>117</v>
      </c>
      <c r="E83" s="5" t="s">
        <v>118</v>
      </c>
      <c r="F83" s="5" t="s">
        <v>119</v>
      </c>
      <c r="G83" s="6" t="s">
        <v>120</v>
      </c>
    </row>
    <row r="84" spans="2:7" x14ac:dyDescent="0.25">
      <c r="B84" s="5" t="str">
        <f>Currencies[[#This Row],[Country]]&amp;" - "&amp;Currencies[[#This Row],[Currency Name]]&amp;", "&amp;Currencies[[#This Row],[ISO Code]]</f>
        <v>Macedonia - Denar, MKD</v>
      </c>
      <c r="C84" s="5" t="s">
        <v>312</v>
      </c>
      <c r="D84" s="5" t="s">
        <v>312</v>
      </c>
      <c r="E84" s="5" t="s">
        <v>313</v>
      </c>
      <c r="F84" s="5" t="s">
        <v>314</v>
      </c>
      <c r="G84" s="6" t="s">
        <v>315</v>
      </c>
    </row>
    <row r="85" spans="2:7" x14ac:dyDescent="0.25">
      <c r="B85" s="5" t="str">
        <f>Currencies[[#This Row],[Country]]&amp;" - "&amp;Currencies[[#This Row],[Currency Name]]&amp;", "&amp;Currencies[[#This Row],[ISO Code]]</f>
        <v>Malaysia - Ringgit, MYR</v>
      </c>
      <c r="C85" s="5" t="s">
        <v>316</v>
      </c>
      <c r="D85" s="5" t="s">
        <v>316</v>
      </c>
      <c r="E85" s="5" t="s">
        <v>317</v>
      </c>
      <c r="F85" s="5" t="s">
        <v>318</v>
      </c>
      <c r="G85" s="6" t="s">
        <v>319</v>
      </c>
    </row>
    <row r="86" spans="2:7" x14ac:dyDescent="0.25">
      <c r="B86" s="5" t="str">
        <f>Currencies[[#This Row],[Country]]&amp;" - "&amp;Currencies[[#This Row],[Currency Name]]&amp;", "&amp;Currencies[[#This Row],[ISO Code]]</f>
        <v>Malta - Euro, EUR</v>
      </c>
      <c r="C86" s="5" t="s">
        <v>320</v>
      </c>
      <c r="D86" s="5" t="s">
        <v>117</v>
      </c>
      <c r="E86" s="5" t="s">
        <v>118</v>
      </c>
      <c r="F86" s="5" t="s">
        <v>119</v>
      </c>
      <c r="G86" s="6" t="s">
        <v>120</v>
      </c>
    </row>
    <row r="87" spans="2:7" x14ac:dyDescent="0.25">
      <c r="B87" s="5" t="str">
        <f>Currencies[[#This Row],[Country]]&amp;" - "&amp;Currencies[[#This Row],[Currency Name]]&amp;", "&amp;Currencies[[#This Row],[ISO Code]]</f>
        <v>Mauritius - Rupee, MUR</v>
      </c>
      <c r="C87" s="5" t="s">
        <v>321</v>
      </c>
      <c r="D87" s="5" t="s">
        <v>321</v>
      </c>
      <c r="E87" s="5" t="s">
        <v>256</v>
      </c>
      <c r="F87" s="5" t="s">
        <v>322</v>
      </c>
      <c r="G87" s="6" t="s">
        <v>323</v>
      </c>
    </row>
    <row r="88" spans="2:7" x14ac:dyDescent="0.25">
      <c r="B88" s="5" t="str">
        <f>Currencies[[#This Row],[Country]]&amp;" - "&amp;Currencies[[#This Row],[Currency Name]]&amp;", "&amp;Currencies[[#This Row],[ISO Code]]</f>
        <v>Mexico - Peso, MXN</v>
      </c>
      <c r="C88" s="5" t="s">
        <v>324</v>
      </c>
      <c r="D88" s="5" t="s">
        <v>324</v>
      </c>
      <c r="E88" s="5" t="s">
        <v>108</v>
      </c>
      <c r="F88" s="5" t="s">
        <v>325</v>
      </c>
      <c r="G88" s="6" t="s">
        <v>99</v>
      </c>
    </row>
    <row r="89" spans="2:7" x14ac:dyDescent="0.25">
      <c r="B89" s="5" t="str">
        <f>Currencies[[#This Row],[Country]]&amp;" - "&amp;Currencies[[#This Row],[Currency Name]]&amp;", "&amp;Currencies[[#This Row],[ISO Code]]</f>
        <v>Mongolia - Tughrik, MNT</v>
      </c>
      <c r="C89" s="5" t="s">
        <v>326</v>
      </c>
      <c r="D89" s="5" t="s">
        <v>326</v>
      </c>
      <c r="E89" s="5" t="s">
        <v>327</v>
      </c>
      <c r="F89" s="5" t="s">
        <v>328</v>
      </c>
      <c r="G89" s="6" t="s">
        <v>329</v>
      </c>
    </row>
    <row r="90" spans="2:7" x14ac:dyDescent="0.25">
      <c r="B90" s="5" t="str">
        <f>Currencies[[#This Row],[Country]]&amp;" - "&amp;Currencies[[#This Row],[Currency Name]]&amp;", "&amp;Currencies[[#This Row],[ISO Code]]</f>
        <v>Mozambique - Metical, MZN</v>
      </c>
      <c r="C90" s="5" t="s">
        <v>330</v>
      </c>
      <c r="D90" s="5" t="s">
        <v>330</v>
      </c>
      <c r="E90" s="5" t="s">
        <v>331</v>
      </c>
      <c r="F90" s="5" t="s">
        <v>332</v>
      </c>
      <c r="G90" s="6" t="s">
        <v>333</v>
      </c>
    </row>
    <row r="91" spans="2:7" x14ac:dyDescent="0.25">
      <c r="B91" s="5" t="str">
        <f>Currencies[[#This Row],[Country]]&amp;" - "&amp;Currencies[[#This Row],[Currency Name]]&amp;", "&amp;Currencies[[#This Row],[ISO Code]]</f>
        <v>Namibia - Dollar, NAD</v>
      </c>
      <c r="C91" s="5" t="s">
        <v>334</v>
      </c>
      <c r="D91" s="5" t="s">
        <v>334</v>
      </c>
      <c r="E91" s="5" t="s">
        <v>98</v>
      </c>
      <c r="F91" s="5" t="s">
        <v>335</v>
      </c>
      <c r="G91" s="6" t="s">
        <v>99</v>
      </c>
    </row>
    <row r="92" spans="2:7" x14ac:dyDescent="0.25">
      <c r="B92" s="5" t="str">
        <f>Currencies[[#This Row],[Country]]&amp;" - "&amp;Currencies[[#This Row],[Currency Name]]&amp;", "&amp;Currencies[[#This Row],[ISO Code]]</f>
        <v>Nepal - Rupee, NPR</v>
      </c>
      <c r="C92" s="5" t="s">
        <v>336</v>
      </c>
      <c r="D92" s="5" t="s">
        <v>336</v>
      </c>
      <c r="E92" s="5" t="s">
        <v>256</v>
      </c>
      <c r="F92" s="5" t="s">
        <v>337</v>
      </c>
      <c r="G92" s="6" t="s">
        <v>323</v>
      </c>
    </row>
    <row r="93" spans="2:7" x14ac:dyDescent="0.25">
      <c r="B93" s="5" t="str">
        <f>Currencies[[#This Row],[Country]]&amp;" - "&amp;Currencies[[#This Row],[Currency Name]]&amp;", "&amp;Currencies[[#This Row],[ISO Code]]</f>
        <v>Netherlands - Antilles Guilder, ANG</v>
      </c>
      <c r="C93" s="5" t="s">
        <v>338</v>
      </c>
      <c r="D93" s="5" t="s">
        <v>338</v>
      </c>
      <c r="E93" s="5" t="s">
        <v>339</v>
      </c>
      <c r="F93" s="5" t="s">
        <v>340</v>
      </c>
      <c r="G93" s="6" t="s">
        <v>113</v>
      </c>
    </row>
    <row r="94" spans="2:7" x14ac:dyDescent="0.25">
      <c r="B94" s="5" t="str">
        <f>Currencies[[#This Row],[Country]]&amp;" - "&amp;Currencies[[#This Row],[Currency Name]]&amp;", "&amp;Currencies[[#This Row],[ISO Code]]</f>
        <v>Netherlands - Euro, EUR</v>
      </c>
      <c r="C94" s="5" t="s">
        <v>338</v>
      </c>
      <c r="D94" s="5" t="s">
        <v>117</v>
      </c>
      <c r="E94" s="5" t="s">
        <v>118</v>
      </c>
      <c r="F94" s="5" t="s">
        <v>119</v>
      </c>
      <c r="G94" s="6" t="s">
        <v>120</v>
      </c>
    </row>
    <row r="95" spans="2:7" x14ac:dyDescent="0.25">
      <c r="B95" s="5" t="str">
        <f>Currencies[[#This Row],[Country]]&amp;" - "&amp;Currencies[[#This Row],[Currency Name]]&amp;", "&amp;Currencies[[#This Row],[ISO Code]]</f>
        <v>New Caledonia - CFP Franc, XPF</v>
      </c>
      <c r="C95" s="5" t="s">
        <v>341</v>
      </c>
      <c r="D95" s="5" t="s">
        <v>217</v>
      </c>
      <c r="E95" s="5" t="s">
        <v>219</v>
      </c>
      <c r="F95" s="5" t="s">
        <v>220</v>
      </c>
      <c r="G95" s="6" t="s">
        <v>221</v>
      </c>
    </row>
    <row r="96" spans="2:7" x14ac:dyDescent="0.25">
      <c r="B96" s="5" t="str">
        <f>Currencies[[#This Row],[Country]]&amp;" - "&amp;Currencies[[#This Row],[Currency Name]]&amp;", "&amp;Currencies[[#This Row],[ISO Code]]</f>
        <v>New Zealand - Dollar, NZD</v>
      </c>
      <c r="C96" s="5" t="s">
        <v>342</v>
      </c>
      <c r="D96" s="5" t="s">
        <v>342</v>
      </c>
      <c r="E96" s="5" t="s">
        <v>98</v>
      </c>
      <c r="F96" s="5" t="s">
        <v>343</v>
      </c>
      <c r="G96" s="6" t="s">
        <v>99</v>
      </c>
    </row>
    <row r="97" spans="2:7" x14ac:dyDescent="0.25">
      <c r="B97" s="5" t="str">
        <f>Currencies[[#This Row],[Country]]&amp;" - "&amp;Currencies[[#This Row],[Currency Name]]&amp;", "&amp;Currencies[[#This Row],[ISO Code]]</f>
        <v>Nicaragua - Cordoba, NIO</v>
      </c>
      <c r="C97" s="5" t="s">
        <v>344</v>
      </c>
      <c r="D97" s="5" t="s">
        <v>344</v>
      </c>
      <c r="E97" s="5" t="s">
        <v>345</v>
      </c>
      <c r="F97" s="5" t="s">
        <v>346</v>
      </c>
      <c r="G97" s="6" t="s">
        <v>347</v>
      </c>
    </row>
    <row r="98" spans="2:7" x14ac:dyDescent="0.25">
      <c r="B98" s="5" t="str">
        <f>Currencies[[#This Row],[Country]]&amp;" - "&amp;Currencies[[#This Row],[Currency Name]]&amp;", "&amp;Currencies[[#This Row],[ISO Code]]</f>
        <v>Nigeria - Naira, NGN</v>
      </c>
      <c r="C98" s="5" t="s">
        <v>348</v>
      </c>
      <c r="D98" s="5" t="s">
        <v>348</v>
      </c>
      <c r="E98" s="5" t="s">
        <v>349</v>
      </c>
      <c r="F98" s="5" t="s">
        <v>350</v>
      </c>
      <c r="G98" s="6" t="s">
        <v>351</v>
      </c>
    </row>
    <row r="99" spans="2:7" x14ac:dyDescent="0.25">
      <c r="B99" s="5" t="str">
        <f>Currencies[[#This Row],[Country]]&amp;" - "&amp;Currencies[[#This Row],[Currency Name]]&amp;", "&amp;Currencies[[#This Row],[ISO Code]]</f>
        <v>Norway - Krone, NOK</v>
      </c>
      <c r="C99" s="5" t="s">
        <v>352</v>
      </c>
      <c r="D99" s="5" t="s">
        <v>352</v>
      </c>
      <c r="E99" s="5" t="s">
        <v>195</v>
      </c>
      <c r="F99" s="5" t="s">
        <v>353</v>
      </c>
      <c r="G99" s="6" t="s">
        <v>197</v>
      </c>
    </row>
    <row r="100" spans="2:7" x14ac:dyDescent="0.25">
      <c r="B100" s="5" t="str">
        <f>Currencies[[#This Row],[Country]]&amp;" - "&amp;Currencies[[#This Row],[Currency Name]]&amp;", "&amp;Currencies[[#This Row],[ISO Code]]</f>
        <v>Oman - Rial, OMR</v>
      </c>
      <c r="C100" s="5" t="s">
        <v>354</v>
      </c>
      <c r="D100" s="5" t="s">
        <v>354</v>
      </c>
      <c r="E100" s="5" t="s">
        <v>264</v>
      </c>
      <c r="F100" s="5" t="s">
        <v>355</v>
      </c>
      <c r="G100" s="6" t="s">
        <v>266</v>
      </c>
    </row>
    <row r="101" spans="2:7" x14ac:dyDescent="0.25">
      <c r="B101" s="5" t="str">
        <f>Currencies[[#This Row],[Country]]&amp;" - "&amp;Currencies[[#This Row],[Currency Name]]&amp;", "&amp;Currencies[[#This Row],[ISO Code]]</f>
        <v>Pakistan - Rupee, PKR</v>
      </c>
      <c r="C101" s="5" t="s">
        <v>356</v>
      </c>
      <c r="D101" s="5" t="s">
        <v>356</v>
      </c>
      <c r="E101" s="5" t="s">
        <v>256</v>
      </c>
      <c r="F101" s="5" t="s">
        <v>357</v>
      </c>
      <c r="G101" s="6" t="s">
        <v>323</v>
      </c>
    </row>
    <row r="102" spans="2:7" x14ac:dyDescent="0.25">
      <c r="B102" s="5" t="str">
        <f>Currencies[[#This Row],[Country]]&amp;" - "&amp;Currencies[[#This Row],[Currency Name]]&amp;", "&amp;Currencies[[#This Row],[ISO Code]]</f>
        <v>Panama - Balboa, PAB</v>
      </c>
      <c r="C102" s="5" t="s">
        <v>358</v>
      </c>
      <c r="D102" s="5" t="s">
        <v>358</v>
      </c>
      <c r="E102" s="5" t="s">
        <v>359</v>
      </c>
      <c r="F102" s="5" t="s">
        <v>360</v>
      </c>
      <c r="G102" s="6" t="s">
        <v>361</v>
      </c>
    </row>
    <row r="103" spans="2:7" x14ac:dyDescent="0.25">
      <c r="B103" s="5" t="str">
        <f>Currencies[[#This Row],[Country]]&amp;" - "&amp;Currencies[[#This Row],[Currency Name]]&amp;", "&amp;Currencies[[#This Row],[ISO Code]]</f>
        <v>Paraguay - Guarani, PYG</v>
      </c>
      <c r="C103" s="5" t="s">
        <v>362</v>
      </c>
      <c r="D103" s="5" t="s">
        <v>362</v>
      </c>
      <c r="E103" s="5" t="s">
        <v>363</v>
      </c>
      <c r="F103" s="5" t="s">
        <v>364</v>
      </c>
      <c r="G103" s="6" t="s">
        <v>365</v>
      </c>
    </row>
    <row r="104" spans="2:7" x14ac:dyDescent="0.25">
      <c r="B104" s="5" t="str">
        <f>Currencies[[#This Row],[Country]]&amp;" - "&amp;Currencies[[#This Row],[Currency Name]]&amp;", "&amp;Currencies[[#This Row],[ISO Code]]</f>
        <v>Peru - Nuevo Sol, PEN</v>
      </c>
      <c r="C104" s="5" t="s">
        <v>366</v>
      </c>
      <c r="D104" s="5" t="s">
        <v>366</v>
      </c>
      <c r="E104" s="5" t="s">
        <v>367</v>
      </c>
      <c r="F104" s="5" t="s">
        <v>368</v>
      </c>
      <c r="G104" s="6" t="s">
        <v>369</v>
      </c>
    </row>
    <row r="105" spans="2:7" x14ac:dyDescent="0.25">
      <c r="B105" s="5" t="str">
        <f>Currencies[[#This Row],[Country]]&amp;" - "&amp;Currencies[[#This Row],[Currency Name]]&amp;", "&amp;Currencies[[#This Row],[ISO Code]]</f>
        <v>Philippines - Peso, PHP</v>
      </c>
      <c r="C105" s="5" t="s">
        <v>370</v>
      </c>
      <c r="D105" s="5" t="s">
        <v>370</v>
      </c>
      <c r="E105" s="5" t="s">
        <v>108</v>
      </c>
      <c r="F105" s="5" t="s">
        <v>371</v>
      </c>
      <c r="G105" s="6" t="s">
        <v>188</v>
      </c>
    </row>
    <row r="106" spans="2:7" x14ac:dyDescent="0.25">
      <c r="B106" s="5" t="str">
        <f>Currencies[[#This Row],[Country]]&amp;" - "&amp;Currencies[[#This Row],[Currency Name]]&amp;", "&amp;Currencies[[#This Row],[ISO Code]]</f>
        <v>Poland - Zloty, PLN</v>
      </c>
      <c r="C106" s="5" t="s">
        <v>372</v>
      </c>
      <c r="D106" s="5" t="s">
        <v>372</v>
      </c>
      <c r="E106" s="5" t="s">
        <v>373</v>
      </c>
      <c r="F106" s="5" t="s">
        <v>374</v>
      </c>
      <c r="G106" s="6" t="s">
        <v>375</v>
      </c>
    </row>
    <row r="107" spans="2:7" x14ac:dyDescent="0.25">
      <c r="B107" s="5" t="str">
        <f>Currencies[[#This Row],[Country]]&amp;" - "&amp;Currencies[[#This Row],[Currency Name]]&amp;", "&amp;Currencies[[#This Row],[ISO Code]]</f>
        <v>Portugal - Euro, EUR</v>
      </c>
      <c r="C107" s="5" t="s">
        <v>376</v>
      </c>
      <c r="D107" s="5" t="s">
        <v>117</v>
      </c>
      <c r="E107" s="5" t="s">
        <v>118</v>
      </c>
      <c r="F107" s="5" t="s">
        <v>119</v>
      </c>
      <c r="G107" s="6" t="s">
        <v>120</v>
      </c>
    </row>
    <row r="108" spans="2:7" x14ac:dyDescent="0.25">
      <c r="B108" s="5" t="str">
        <f>Currencies[[#This Row],[Country]]&amp;" - "&amp;Currencies[[#This Row],[Currency Name]]&amp;", "&amp;Currencies[[#This Row],[ISO Code]]</f>
        <v>Qatar - Riyal, QAR</v>
      </c>
      <c r="C108" s="5" t="s">
        <v>377</v>
      </c>
      <c r="D108" s="5" t="s">
        <v>377</v>
      </c>
      <c r="E108" s="5" t="s">
        <v>378</v>
      </c>
      <c r="F108" s="5" t="s">
        <v>379</v>
      </c>
      <c r="G108" s="6" t="s">
        <v>266</v>
      </c>
    </row>
    <row r="109" spans="2:7" x14ac:dyDescent="0.25">
      <c r="B109" s="5" t="str">
        <f>Currencies[[#This Row],[Country]]&amp;" - "&amp;Currencies[[#This Row],[Currency Name]]&amp;", "&amp;Currencies[[#This Row],[ISO Code]]</f>
        <v>Romania - New Leu, RON</v>
      </c>
      <c r="C109" s="5" t="s">
        <v>380</v>
      </c>
      <c r="D109" s="5" t="s">
        <v>380</v>
      </c>
      <c r="E109" s="5" t="s">
        <v>381</v>
      </c>
      <c r="F109" s="5" t="s">
        <v>382</v>
      </c>
      <c r="G109" s="6" t="s">
        <v>383</v>
      </c>
    </row>
    <row r="110" spans="2:7" x14ac:dyDescent="0.25">
      <c r="B110" s="5" t="str">
        <f>Currencies[[#This Row],[Country]]&amp;" - "&amp;Currencies[[#This Row],[Currency Name]]&amp;", "&amp;Currencies[[#This Row],[ISO Code]]</f>
        <v>Russia - Ruble, RUB</v>
      </c>
      <c r="C110" s="5" t="s">
        <v>384</v>
      </c>
      <c r="D110" s="5" t="s">
        <v>384</v>
      </c>
      <c r="E110" s="5" t="s">
        <v>130</v>
      </c>
      <c r="F110" s="5" t="s">
        <v>385</v>
      </c>
      <c r="G110" s="6" t="s">
        <v>386</v>
      </c>
    </row>
    <row r="111" spans="2:7" x14ac:dyDescent="0.25">
      <c r="B111" s="5" t="str">
        <f>Currencies[[#This Row],[Country]]&amp;" - "&amp;Currencies[[#This Row],[Currency Name]]&amp;", "&amp;Currencies[[#This Row],[ISO Code]]</f>
        <v>Saint Helena - Pound, SHP</v>
      </c>
      <c r="C111" s="5" t="s">
        <v>387</v>
      </c>
      <c r="D111" s="5" t="s">
        <v>387</v>
      </c>
      <c r="E111" s="5" t="s">
        <v>204</v>
      </c>
      <c r="F111" s="5" t="s">
        <v>388</v>
      </c>
      <c r="G111" s="6" t="s">
        <v>206</v>
      </c>
    </row>
    <row r="112" spans="2:7" x14ac:dyDescent="0.25">
      <c r="B112" s="5" t="str">
        <f>Currencies[[#This Row],[Country]]&amp;" - "&amp;Currencies[[#This Row],[Currency Name]]&amp;", "&amp;Currencies[[#This Row],[ISO Code]]</f>
        <v>Saudi Arabia - Riyal, SAR</v>
      </c>
      <c r="C112" s="5" t="s">
        <v>389</v>
      </c>
      <c r="D112" s="5" t="s">
        <v>389</v>
      </c>
      <c r="E112" s="5" t="s">
        <v>378</v>
      </c>
      <c r="F112" s="5" t="s">
        <v>390</v>
      </c>
      <c r="G112" s="6" t="s">
        <v>266</v>
      </c>
    </row>
    <row r="113" spans="2:7" x14ac:dyDescent="0.25">
      <c r="B113" s="5" t="str">
        <f>Currencies[[#This Row],[Country]]&amp;" - "&amp;Currencies[[#This Row],[Currency Name]]&amp;", "&amp;Currencies[[#This Row],[ISO Code]]</f>
        <v>Serbia - Dinar, RSD</v>
      </c>
      <c r="C113" s="5" t="s">
        <v>391</v>
      </c>
      <c r="D113" s="5" t="s">
        <v>391</v>
      </c>
      <c r="E113" s="5" t="s">
        <v>392</v>
      </c>
      <c r="F113" s="5" t="s">
        <v>393</v>
      </c>
      <c r="G113" s="6" t="s">
        <v>394</v>
      </c>
    </row>
    <row r="114" spans="2:7" x14ac:dyDescent="0.25">
      <c r="B114" s="5" t="str">
        <f>Currencies[[#This Row],[Country]]&amp;" - "&amp;Currencies[[#This Row],[Currency Name]]&amp;", "&amp;Currencies[[#This Row],[ISO Code]]</f>
        <v>Seychelles - Rupee, SCR</v>
      </c>
      <c r="C114" s="5" t="s">
        <v>395</v>
      </c>
      <c r="D114" s="5" t="s">
        <v>395</v>
      </c>
      <c r="E114" s="5" t="s">
        <v>256</v>
      </c>
      <c r="F114" s="5" t="s">
        <v>396</v>
      </c>
      <c r="G114" s="6" t="s">
        <v>323</v>
      </c>
    </row>
    <row r="115" spans="2:7" x14ac:dyDescent="0.25">
      <c r="B115" s="5" t="str">
        <f>Currencies[[#This Row],[Country]]&amp;" - "&amp;Currencies[[#This Row],[Currency Name]]&amp;", "&amp;Currencies[[#This Row],[ISO Code]]</f>
        <v>Singapore - Dollar, SGD</v>
      </c>
      <c r="C115" s="5" t="s">
        <v>397</v>
      </c>
      <c r="D115" s="5" t="s">
        <v>397</v>
      </c>
      <c r="E115" s="5" t="s">
        <v>98</v>
      </c>
      <c r="F115" s="5" t="s">
        <v>398</v>
      </c>
      <c r="G115" s="6" t="s">
        <v>99</v>
      </c>
    </row>
    <row r="116" spans="2:7" x14ac:dyDescent="0.25">
      <c r="B116" s="5" t="str">
        <f>Currencies[[#This Row],[Country]]&amp;" - "&amp;Currencies[[#This Row],[Currency Name]]&amp;", "&amp;Currencies[[#This Row],[ISO Code]]</f>
        <v>Slovakia - Euro, EUR</v>
      </c>
      <c r="C116" s="5" t="s">
        <v>399</v>
      </c>
      <c r="D116" s="5" t="s">
        <v>117</v>
      </c>
      <c r="E116" s="5" t="s">
        <v>118</v>
      </c>
      <c r="F116" s="5" t="s">
        <v>119</v>
      </c>
      <c r="G116" s="6" t="s">
        <v>120</v>
      </c>
    </row>
    <row r="117" spans="2:7" x14ac:dyDescent="0.25">
      <c r="B117" s="5" t="str">
        <f>Currencies[[#This Row],[Country]]&amp;" - "&amp;Currencies[[#This Row],[Currency Name]]&amp;", "&amp;Currencies[[#This Row],[ISO Code]]</f>
        <v>Slovenia - Euro, EUR</v>
      </c>
      <c r="C117" s="5" t="s">
        <v>400</v>
      </c>
      <c r="D117" s="5" t="s">
        <v>117</v>
      </c>
      <c r="E117" s="5" t="s">
        <v>118</v>
      </c>
      <c r="F117" s="5" t="s">
        <v>119</v>
      </c>
      <c r="G117" s="6" t="s">
        <v>120</v>
      </c>
    </row>
    <row r="118" spans="2:7" x14ac:dyDescent="0.25">
      <c r="B118" s="5" t="str">
        <f>Currencies[[#This Row],[Country]]&amp;" - "&amp;Currencies[[#This Row],[Currency Name]]&amp;", "&amp;Currencies[[#This Row],[ISO Code]]</f>
        <v>Solomon Islands - Dollar, SBD</v>
      </c>
      <c r="C118" s="5" t="s">
        <v>401</v>
      </c>
      <c r="D118" s="5" t="s">
        <v>401</v>
      </c>
      <c r="E118" s="5" t="s">
        <v>98</v>
      </c>
      <c r="F118" s="5" t="s">
        <v>402</v>
      </c>
      <c r="G118" s="6" t="s">
        <v>99</v>
      </c>
    </row>
    <row r="119" spans="2:7" x14ac:dyDescent="0.25">
      <c r="B119" s="5" t="str">
        <f>Currencies[[#This Row],[Country]]&amp;" - "&amp;Currencies[[#This Row],[Currency Name]]&amp;", "&amp;Currencies[[#This Row],[ISO Code]]</f>
        <v>Somalia - Shilling, SOS</v>
      </c>
      <c r="C119" s="5" t="s">
        <v>403</v>
      </c>
      <c r="D119" s="5" t="s">
        <v>403</v>
      </c>
      <c r="E119" s="5" t="s">
        <v>404</v>
      </c>
      <c r="F119" s="5" t="s">
        <v>405</v>
      </c>
      <c r="G119" s="6" t="s">
        <v>406</v>
      </c>
    </row>
    <row r="120" spans="2:7" x14ac:dyDescent="0.25">
      <c r="B120" s="5" t="str">
        <f>Currencies[[#This Row],[Country]]&amp;" - "&amp;Currencies[[#This Row],[Currency Name]]&amp;", "&amp;Currencies[[#This Row],[ISO Code]]</f>
        <v>South Africa - Rand, ZAR</v>
      </c>
      <c r="C120" s="5" t="s">
        <v>407</v>
      </c>
      <c r="D120" s="5" t="s">
        <v>407</v>
      </c>
      <c r="E120" s="5" t="s">
        <v>408</v>
      </c>
      <c r="F120" s="5" t="s">
        <v>409</v>
      </c>
      <c r="G120" s="6" t="s">
        <v>406</v>
      </c>
    </row>
    <row r="121" spans="2:7" x14ac:dyDescent="0.25">
      <c r="B121" s="5" t="str">
        <f>Currencies[[#This Row],[Country]]&amp;" - "&amp;Currencies[[#This Row],[Currency Name]]&amp;", "&amp;Currencies[[#This Row],[ISO Code]]</f>
        <v>Spain - Euro, EUR</v>
      </c>
      <c r="C121" s="5" t="s">
        <v>410</v>
      </c>
      <c r="D121" s="5" t="s">
        <v>117</v>
      </c>
      <c r="E121" s="5" t="s">
        <v>118</v>
      </c>
      <c r="F121" s="5" t="s">
        <v>119</v>
      </c>
      <c r="G121" s="6" t="s">
        <v>120</v>
      </c>
    </row>
    <row r="122" spans="2:7" x14ac:dyDescent="0.25">
      <c r="B122" s="5" t="str">
        <f>Currencies[[#This Row],[Country]]&amp;" - "&amp;Currencies[[#This Row],[Currency Name]]&amp;", "&amp;Currencies[[#This Row],[ISO Code]]</f>
        <v>Sri Lanka - Rupee, LKR</v>
      </c>
      <c r="C122" s="5" t="s">
        <v>411</v>
      </c>
      <c r="D122" s="5" t="s">
        <v>411</v>
      </c>
      <c r="E122" s="5" t="s">
        <v>256</v>
      </c>
      <c r="F122" s="5" t="s">
        <v>412</v>
      </c>
      <c r="G122" s="6" t="s">
        <v>323</v>
      </c>
    </row>
    <row r="123" spans="2:7" x14ac:dyDescent="0.25">
      <c r="B123" s="5" t="str">
        <f>Currencies[[#This Row],[Country]]&amp;" - "&amp;Currencies[[#This Row],[Currency Name]]&amp;", "&amp;Currencies[[#This Row],[ISO Code]]</f>
        <v>Suriname - Dollar, SRD</v>
      </c>
      <c r="C123" s="5" t="s">
        <v>413</v>
      </c>
      <c r="D123" s="5" t="s">
        <v>413</v>
      </c>
      <c r="E123" s="5" t="s">
        <v>98</v>
      </c>
      <c r="F123" s="5" t="s">
        <v>414</v>
      </c>
      <c r="G123" s="6" t="s">
        <v>99</v>
      </c>
    </row>
    <row r="124" spans="2:7" x14ac:dyDescent="0.25">
      <c r="B124" s="5" t="str">
        <f>Currencies[[#This Row],[Country]]&amp;" - "&amp;Currencies[[#This Row],[Currency Name]]&amp;", "&amp;Currencies[[#This Row],[ISO Code]]</f>
        <v>Sweden - Krona, SEK</v>
      </c>
      <c r="C124" s="5" t="s">
        <v>415</v>
      </c>
      <c r="D124" s="5" t="s">
        <v>415</v>
      </c>
      <c r="E124" s="5" t="s">
        <v>253</v>
      </c>
      <c r="F124" s="5" t="s">
        <v>416</v>
      </c>
      <c r="G124" s="6" t="s">
        <v>197</v>
      </c>
    </row>
    <row r="125" spans="2:7" x14ac:dyDescent="0.25">
      <c r="B125" s="5" t="str">
        <f>Currencies[[#This Row],[Country]]&amp;" - "&amp;Currencies[[#This Row],[Currency Name]]&amp;", "&amp;Currencies[[#This Row],[ISO Code]]</f>
        <v>Switzerland - Franc, CHF</v>
      </c>
      <c r="C125" s="5" t="s">
        <v>417</v>
      </c>
      <c r="D125" s="5" t="s">
        <v>417</v>
      </c>
      <c r="E125" s="5" t="s">
        <v>418</v>
      </c>
      <c r="F125" s="5" t="s">
        <v>419</v>
      </c>
      <c r="G125" s="6" t="s">
        <v>419</v>
      </c>
    </row>
    <row r="126" spans="2:7" x14ac:dyDescent="0.25">
      <c r="B126" s="5" t="str">
        <f>Currencies[[#This Row],[Country]]&amp;" - "&amp;Currencies[[#This Row],[Currency Name]]&amp;", "&amp;Currencies[[#This Row],[ISO Code]]</f>
        <v>Syria - Pound, SYP</v>
      </c>
      <c r="C126" s="5" t="s">
        <v>420</v>
      </c>
      <c r="D126" s="5" t="s">
        <v>420</v>
      </c>
      <c r="E126" s="5" t="s">
        <v>204</v>
      </c>
      <c r="F126" s="5" t="s">
        <v>421</v>
      </c>
      <c r="G126" s="6" t="s">
        <v>206</v>
      </c>
    </row>
    <row r="127" spans="2:7" x14ac:dyDescent="0.25">
      <c r="B127" s="5" t="str">
        <f>Currencies[[#This Row],[Country]]&amp;" - "&amp;Currencies[[#This Row],[Currency Name]]&amp;", "&amp;Currencies[[#This Row],[ISO Code]]</f>
        <v>Taiwan - New Dollar, TWD</v>
      </c>
      <c r="C127" s="5" t="s">
        <v>422</v>
      </c>
      <c r="D127" s="5" t="s">
        <v>422</v>
      </c>
      <c r="E127" s="5" t="s">
        <v>423</v>
      </c>
      <c r="F127" s="5" t="s">
        <v>424</v>
      </c>
      <c r="G127" s="6" t="s">
        <v>425</v>
      </c>
    </row>
    <row r="128" spans="2:7" x14ac:dyDescent="0.25">
      <c r="B128" s="5" t="str">
        <f>Currencies[[#This Row],[Country]]&amp;" - "&amp;Currencies[[#This Row],[Currency Name]]&amp;", "&amp;Currencies[[#This Row],[ISO Code]]</f>
        <v>Thailand - Baht, THB</v>
      </c>
      <c r="C128" s="5" t="s">
        <v>426</v>
      </c>
      <c r="D128" s="5" t="s">
        <v>426</v>
      </c>
      <c r="E128" s="5" t="s">
        <v>427</v>
      </c>
      <c r="F128" s="5" t="s">
        <v>428</v>
      </c>
      <c r="G128" s="6" t="s">
        <v>429</v>
      </c>
    </row>
    <row r="129" spans="2:7" x14ac:dyDescent="0.25">
      <c r="B129" s="5" t="str">
        <f>Currencies[[#This Row],[Country]]&amp;" - "&amp;Currencies[[#This Row],[Currency Name]]&amp;", "&amp;Currencies[[#This Row],[ISO Code]]</f>
        <v>Trinidad and Tobago - Dollar, TTD</v>
      </c>
      <c r="C129" s="5" t="s">
        <v>430</v>
      </c>
      <c r="D129" s="5" t="s">
        <v>430</v>
      </c>
      <c r="E129" s="5" t="s">
        <v>98</v>
      </c>
      <c r="F129" s="5" t="s">
        <v>431</v>
      </c>
      <c r="G129" s="6" t="s">
        <v>432</v>
      </c>
    </row>
    <row r="130" spans="2:7" x14ac:dyDescent="0.25">
      <c r="B130" s="5" t="str">
        <f>Currencies[[#This Row],[Country]]&amp;" - "&amp;Currencies[[#This Row],[Currency Name]]&amp;", "&amp;Currencies[[#This Row],[ISO Code]]</f>
        <v>Turkey - Lira, TRL</v>
      </c>
      <c r="C130" s="5" t="s">
        <v>433</v>
      </c>
      <c r="D130" s="5" t="s">
        <v>433</v>
      </c>
      <c r="E130" s="5" t="s">
        <v>434</v>
      </c>
      <c r="F130" s="5" t="s">
        <v>435</v>
      </c>
      <c r="G130" s="6" t="s">
        <v>436</v>
      </c>
    </row>
    <row r="131" spans="2:7" x14ac:dyDescent="0.25">
      <c r="B131" s="5" t="str">
        <f>Currencies[[#This Row],[Country]]&amp;" - "&amp;Currencies[[#This Row],[Currency Name]]&amp;", "&amp;Currencies[[#This Row],[ISO Code]]</f>
        <v>Tuvalu - Dollar, TVD</v>
      </c>
      <c r="C131" s="5" t="s">
        <v>437</v>
      </c>
      <c r="D131" s="5" t="s">
        <v>437</v>
      </c>
      <c r="E131" s="5" t="s">
        <v>98</v>
      </c>
      <c r="F131" s="5" t="s">
        <v>438</v>
      </c>
      <c r="G131" s="6" t="s">
        <v>99</v>
      </c>
    </row>
    <row r="132" spans="2:7" x14ac:dyDescent="0.25">
      <c r="B132" s="5" t="str">
        <f>Currencies[[#This Row],[Country]]&amp;" - "&amp;Currencies[[#This Row],[Currency Name]]&amp;", "&amp;Currencies[[#This Row],[ISO Code]]</f>
        <v>Ukraine - Hryvna, UAH</v>
      </c>
      <c r="C132" s="5" t="s">
        <v>439</v>
      </c>
      <c r="D132" s="5" t="s">
        <v>439</v>
      </c>
      <c r="E132" s="5" t="s">
        <v>440</v>
      </c>
      <c r="F132" s="5" t="s">
        <v>441</v>
      </c>
      <c r="G132" s="6" t="s">
        <v>442</v>
      </c>
    </row>
    <row r="133" spans="2:7" x14ac:dyDescent="0.25">
      <c r="B133" s="5" t="str">
        <f>Currencies[[#This Row],[Country]]&amp;" - "&amp;Currencies[[#This Row],[Currency Name]]&amp;", "&amp;Currencies[[#This Row],[ISO Code]]</f>
        <v>United Kingdom - Pound, GBP</v>
      </c>
      <c r="C133" s="5" t="s">
        <v>443</v>
      </c>
      <c r="D133" s="5" t="s">
        <v>443</v>
      </c>
      <c r="E133" s="5" t="s">
        <v>204</v>
      </c>
      <c r="F133" s="5" t="s">
        <v>444</v>
      </c>
      <c r="G133" s="6" t="s">
        <v>206</v>
      </c>
    </row>
    <row r="134" spans="2:7" x14ac:dyDescent="0.25">
      <c r="B134" s="5" t="str">
        <f>Currencies[[#This Row],[Country]]&amp;" - "&amp;Currencies[[#This Row],[Currency Name]]&amp;", "&amp;Currencies[[#This Row],[ISO Code]]</f>
        <v>Uruguay - Peso, UYU</v>
      </c>
      <c r="C134" s="5" t="s">
        <v>445</v>
      </c>
      <c r="D134" s="5" t="s">
        <v>445</v>
      </c>
      <c r="E134" s="5" t="s">
        <v>108</v>
      </c>
      <c r="F134" s="5" t="s">
        <v>446</v>
      </c>
      <c r="G134" s="6" t="s">
        <v>447</v>
      </c>
    </row>
    <row r="135" spans="2:7" x14ac:dyDescent="0.25">
      <c r="B135" s="5" t="str">
        <f>Currencies[[#This Row],[Country]]&amp;" - "&amp;Currencies[[#This Row],[Currency Name]]&amp;", "&amp;Currencies[[#This Row],[ISO Code]]</f>
        <v>Uzbekistan - Som, UZS</v>
      </c>
      <c r="C135" s="5" t="s">
        <v>448</v>
      </c>
      <c r="D135" s="5" t="s">
        <v>448</v>
      </c>
      <c r="E135" s="5" t="s">
        <v>293</v>
      </c>
      <c r="F135" s="5" t="s">
        <v>449</v>
      </c>
      <c r="G135" s="6" t="s">
        <v>161</v>
      </c>
    </row>
    <row r="136" spans="2:7" x14ac:dyDescent="0.25">
      <c r="B136" s="5" t="str">
        <f>Currencies[[#This Row],[Country]]&amp;" - "&amp;Currencies[[#This Row],[Currency Name]]&amp;", "&amp;Currencies[[#This Row],[ISO Code]]</f>
        <v>Venezuela - Bolivar Fuerte, VEF</v>
      </c>
      <c r="C136" s="5" t="s">
        <v>450</v>
      </c>
      <c r="D136" s="5" t="s">
        <v>450</v>
      </c>
      <c r="E136" s="5" t="s">
        <v>451</v>
      </c>
      <c r="F136" s="5" t="s">
        <v>452</v>
      </c>
      <c r="G136" s="6" t="s">
        <v>453</v>
      </c>
    </row>
    <row r="137" spans="2:7" x14ac:dyDescent="0.25">
      <c r="B137" s="5" t="str">
        <f>Currencies[[#This Row],[Country]]&amp;" - "&amp;Currencies[[#This Row],[Currency Name]]&amp;", "&amp;Currencies[[#This Row],[ISO Code]]</f>
        <v>Viet Nam - Dong, VND</v>
      </c>
      <c r="C137" s="5" t="s">
        <v>454</v>
      </c>
      <c r="D137" s="5" t="s">
        <v>454</v>
      </c>
      <c r="E137" s="5" t="s">
        <v>455</v>
      </c>
      <c r="F137" s="5" t="s">
        <v>456</v>
      </c>
      <c r="G137" s="6" t="s">
        <v>457</v>
      </c>
    </row>
    <row r="138" spans="2:7" x14ac:dyDescent="0.25">
      <c r="B138" s="5" t="str">
        <f>Currencies[[#This Row],[Country]]&amp;" - "&amp;Currencies[[#This Row],[Currency Name]]&amp;", "&amp;Currencies[[#This Row],[ISO Code]]</f>
        <v>Yemen - Rial, YER</v>
      </c>
      <c r="C138" s="5" t="s">
        <v>458</v>
      </c>
      <c r="D138" s="5" t="s">
        <v>458</v>
      </c>
      <c r="E138" s="5" t="s">
        <v>264</v>
      </c>
      <c r="F138" s="5" t="s">
        <v>459</v>
      </c>
      <c r="G138" s="6" t="s">
        <v>266</v>
      </c>
    </row>
    <row r="139" spans="2:7" x14ac:dyDescent="0.25">
      <c r="B139" s="5" t="str">
        <f>Currencies[[#This Row],[Country]]&amp;" - "&amp;Currencies[[#This Row],[Currency Name]]&amp;", "&amp;Currencies[[#This Row],[ISO Code]]</f>
        <v>Zimbabwe - Dollar, ZWD</v>
      </c>
      <c r="C139" s="5" t="s">
        <v>460</v>
      </c>
      <c r="D139" s="5" t="s">
        <v>460</v>
      </c>
      <c r="E139" s="5" t="s">
        <v>98</v>
      </c>
      <c r="F139" s="5" t="s">
        <v>461</v>
      </c>
      <c r="G139" s="6" t="s">
        <v>462</v>
      </c>
    </row>
  </sheetData>
  <sheetProtection formatCells="0" formatRows="0" sort="0" autoFilter="0" pivotTables="0"/>
  <mergeCells count="1">
    <mergeCell ref="B1:G1"/>
  </mergeCells>
  <hyperlinks>
    <hyperlink ref="B4" r:id="rId1" display="FOREX@" xr:uid="{A810BBED-84EF-4C84-98AA-4F7450EE4694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2469-D3E3-481C-958E-E486EAD9B33B}">
  <sheetPr codeName="Sheet5">
    <tabColor theme="3" tint="0.79998168889431442"/>
  </sheetPr>
  <dimension ref="B1:D7"/>
  <sheetViews>
    <sheetView workbookViewId="0">
      <selection activeCell="B2" sqref="B2"/>
    </sheetView>
  </sheetViews>
  <sheetFormatPr defaultRowHeight="15" x14ac:dyDescent="0.25"/>
  <cols>
    <col min="1" max="1" width="2.28515625" customWidth="1"/>
    <col min="2" max="2" width="62.85546875" bestFit="1" customWidth="1"/>
    <col min="3" max="3" width="2.28515625" customWidth="1"/>
    <col min="4" max="4" width="63.28515625" bestFit="1" customWidth="1"/>
    <col min="5" max="5" width="2.28515625" customWidth="1"/>
  </cols>
  <sheetData>
    <row r="1" spans="2:4" ht="45" x14ac:dyDescent="0.25">
      <c r="B1" s="86" t="s">
        <v>463</v>
      </c>
    </row>
    <row r="4" spans="2:4" x14ac:dyDescent="0.25">
      <c r="B4" s="14" t="s">
        <v>464</v>
      </c>
      <c r="D4" s="14" t="s">
        <v>464</v>
      </c>
    </row>
    <row r="5" spans="2:4" x14ac:dyDescent="0.25">
      <c r="B5" s="14" t="s">
        <v>465</v>
      </c>
      <c r="D5" s="14" t="s">
        <v>466</v>
      </c>
    </row>
    <row r="6" spans="2:4" x14ac:dyDescent="0.25">
      <c r="B6" t="s">
        <v>467</v>
      </c>
      <c r="D6" t="s">
        <v>468</v>
      </c>
    </row>
    <row r="7" spans="2:4" x14ac:dyDescent="0.25">
      <c r="B7" t="s">
        <v>469</v>
      </c>
      <c r="D7" t="s">
        <v>470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usts Letterhead" ma:contentTypeID="0x0101001C3519E52C192344AA97254FD1EB98DB003F14FC486A17F24D88F571D18E697D72" ma:contentTypeVersion="6" ma:contentTypeDescription="" ma:contentTypeScope="" ma:versionID="5d845bffa6c163e2f7f1040fe7720d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f976dd9ccbf67392d7cfbdba149aa7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82bca51d-57e4-4b06-9e14-ec6e1e925780" ContentTypeId="0x0101001C3519E52C192344AA97254FD1EB98DB" PreviousValue="false"/>
</file>

<file path=customXml/itemProps1.xml><?xml version="1.0" encoding="utf-8"?>
<ds:datastoreItem xmlns:ds="http://schemas.openxmlformats.org/officeDocument/2006/customXml" ds:itemID="{B10C4A70-DD88-43F1-B736-92B02EC98C04}"/>
</file>

<file path=customXml/itemProps2.xml><?xml version="1.0" encoding="utf-8"?>
<ds:datastoreItem xmlns:ds="http://schemas.openxmlformats.org/officeDocument/2006/customXml" ds:itemID="{D536DA8E-5520-4932-8294-4C34F29232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D1C1E-8D76-42BA-99BB-1AF5B3B566FC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95c19e46-ea56-4947-904c-f7c4c7309cf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8c71fc9-3b5f-4938-a145-ddbed802d020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91795F6-E97B-43B7-9172-84FF2C2805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Grant Budget</vt:lpstr>
      <vt:lpstr>Travel Detail</vt:lpstr>
      <vt:lpstr>Conferences &amp; Meetings Detail</vt:lpstr>
      <vt:lpstr>Currencies</vt:lpstr>
      <vt:lpstr>Lists &amp; Messages</vt:lpstr>
      <vt:lpstr>Expenses_Breakdown_Message</vt:lpstr>
      <vt:lpstr>Grant_Salaries_Total</vt:lpstr>
      <vt:lpstr>Grants_Benefits_Total</vt:lpstr>
      <vt:lpstr>Grants_Indirect_Total</vt:lpstr>
      <vt:lpstr>'Grant Budget'!Print_Area</vt:lpstr>
    </vt:vector>
  </TitlesOfParts>
  <Manager>Bryana Renick</Manager>
  <Company>The Pew Charitable Trusts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CAPS Project Agreement Budget Template</dc:title>
  <dc:subject/>
  <dc:creator>Alex Wylie</dc:creator>
  <cp:keywords/>
  <dc:description>Version 4.0</dc:description>
  <cp:lastModifiedBy>Stephanie Niave</cp:lastModifiedBy>
  <cp:revision/>
  <dcterms:created xsi:type="dcterms:W3CDTF">2020-02-10T16:16:43Z</dcterms:created>
  <dcterms:modified xsi:type="dcterms:W3CDTF">2024-11-12T17:18:53Z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0x0101001C3519E52C192344AA97254FD1EB98DB003F14FC486A17F24D88F571D18E697D72</vt:lpwstr>
  </property>
  <property fmtid="{D5CDD505-2E9C-101B-9397-08002B2CF9AE}" pid="3" name="MediaServiceImageTags">
    <vt:lpwstr/>
  </property>
  <property fmtid="{D5CDD505-2E9C-101B-9397-08002B2CF9AE}" pid="4" name="Order">
    <vt:r8>1444100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axCatchAll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lcf76f155ced4ddcb4097134ff3c332f">
    <vt:lpwstr/>
  </property>
</Properties>
</file>