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pew-my.sharepoint.com/personal/rlong_pewtrusts_org/Documents/Desktop/"/>
    </mc:Choice>
  </mc:AlternateContent>
  <xr:revisionPtr revIDLastSave="0" documentId="8_{B5A4C799-5A3A-4098-B8EC-484826399DFF}" xr6:coauthVersionLast="47" xr6:coauthVersionMax="47" xr10:uidLastSave="{00000000-0000-0000-0000-000000000000}"/>
  <bookViews>
    <workbookView xWindow="-110" yWindow="-110" windowWidth="19420" windowHeight="11500" xr2:uid="{9E32A049-B916-4202-A408-077CCA216A81}"/>
  </bookViews>
  <sheets>
    <sheet name="Fee-For-Service Budget" sheetId="10" r:id="rId1"/>
    <sheet name="Travel Detail" sheetId="14" r:id="rId2"/>
    <sheet name="Conferences &amp; Meetings Detail" sheetId="15" r:id="rId3"/>
    <sheet name="Currencies" sheetId="18" state="hidden" r:id="rId4"/>
    <sheet name="Lists &amp; Messages" sheetId="17" state="hidden" r:id="rId5"/>
  </sheets>
  <definedNames>
    <definedName name="Expenses_Breakdown_Message">'Lists &amp; Messages'!$B$1</definedName>
    <definedName name="Grant_Salaries_Total">#REF!</definedName>
    <definedName name="Grants_Benefits_Total">#REF!</definedName>
    <definedName name="Grants_Indirect_Total">#REF!</definedName>
    <definedName name="GRT_BIOMED_Benefits">#REF!</definedName>
    <definedName name="GRT_BIOMED_Indirect">#REF!</definedName>
    <definedName name="GRT_BIOMED_Salaries">#REF!</definedName>
    <definedName name="_xlnm.Print_Area" localSheetId="0">'Fee-For-Service Budget'!$B$2:$E$122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0" l="1"/>
  <c r="E28" i="10"/>
  <c r="E39" i="10"/>
  <c r="E38" i="10"/>
  <c r="E37" i="10"/>
  <c r="E36" i="10"/>
  <c r="E35" i="10"/>
  <c r="E40" i="10" l="1"/>
  <c r="C6" i="10" l="1"/>
  <c r="AM33" i="15" l="1"/>
  <c r="AK33" i="15"/>
  <c r="AJ33" i="15"/>
  <c r="AH33" i="15"/>
  <c r="AG33" i="15"/>
  <c r="AF33" i="15"/>
  <c r="AD33" i="15"/>
  <c r="AC33" i="15"/>
  <c r="AB33" i="15"/>
  <c r="Z33" i="15"/>
  <c r="T33" i="15"/>
  <c r="S33" i="15"/>
  <c r="Q33" i="15"/>
  <c r="O33" i="15"/>
  <c r="L33" i="15"/>
  <c r="K33" i="15"/>
  <c r="I33" i="15"/>
  <c r="F33" i="15"/>
  <c r="AM32" i="15"/>
  <c r="AK32" i="15"/>
  <c r="AJ32" i="15"/>
  <c r="AH32" i="15"/>
  <c r="AG32" i="15"/>
  <c r="AF32" i="15"/>
  <c r="AD32" i="15"/>
  <c r="AC32" i="15"/>
  <c r="AB32" i="15"/>
  <c r="Z32" i="15"/>
  <c r="T32" i="15"/>
  <c r="S32" i="15"/>
  <c r="Q32" i="15"/>
  <c r="O32" i="15"/>
  <c r="L32" i="15"/>
  <c r="K32" i="15"/>
  <c r="I32" i="15"/>
  <c r="F32" i="15"/>
  <c r="AM31" i="15"/>
  <c r="AK31" i="15"/>
  <c r="AJ31" i="15"/>
  <c r="AH31" i="15"/>
  <c r="AG31" i="15"/>
  <c r="AF31" i="15"/>
  <c r="AD31" i="15"/>
  <c r="AC31" i="15"/>
  <c r="AB31" i="15"/>
  <c r="Z31" i="15"/>
  <c r="T31" i="15"/>
  <c r="S31" i="15"/>
  <c r="Q31" i="15"/>
  <c r="O31" i="15"/>
  <c r="L31" i="15"/>
  <c r="K31" i="15"/>
  <c r="I31" i="15"/>
  <c r="F31" i="15"/>
  <c r="AM30" i="15"/>
  <c r="AK30" i="15"/>
  <c r="AJ30" i="15"/>
  <c r="AH30" i="15"/>
  <c r="AG30" i="15"/>
  <c r="AF30" i="15"/>
  <c r="AD30" i="15"/>
  <c r="AC30" i="15"/>
  <c r="AB30" i="15"/>
  <c r="Z30" i="15"/>
  <c r="T30" i="15"/>
  <c r="S30" i="15"/>
  <c r="Q30" i="15"/>
  <c r="O30" i="15"/>
  <c r="L30" i="15"/>
  <c r="K30" i="15"/>
  <c r="I30" i="15"/>
  <c r="F30" i="15"/>
  <c r="AM29" i="15"/>
  <c r="AK29" i="15"/>
  <c r="AJ29" i="15"/>
  <c r="AH29" i="15"/>
  <c r="AG29" i="15"/>
  <c r="AF29" i="15"/>
  <c r="AD29" i="15"/>
  <c r="AC29" i="15"/>
  <c r="AB29" i="15"/>
  <c r="Z29" i="15"/>
  <c r="T29" i="15"/>
  <c r="S29" i="15"/>
  <c r="Q29" i="15"/>
  <c r="O29" i="15"/>
  <c r="L29" i="15"/>
  <c r="K29" i="15"/>
  <c r="I29" i="15"/>
  <c r="F29" i="15"/>
  <c r="AM28" i="15"/>
  <c r="AK28" i="15"/>
  <c r="AJ28" i="15"/>
  <c r="AH28" i="15"/>
  <c r="AG28" i="15"/>
  <c r="AF28" i="15"/>
  <c r="AD28" i="15"/>
  <c r="AC28" i="15"/>
  <c r="AB28" i="15"/>
  <c r="Z28" i="15"/>
  <c r="T28" i="15"/>
  <c r="S28" i="15"/>
  <c r="Q28" i="15"/>
  <c r="O28" i="15"/>
  <c r="L28" i="15"/>
  <c r="K28" i="15"/>
  <c r="I28" i="15"/>
  <c r="F28" i="15"/>
  <c r="AM27" i="15"/>
  <c r="AK27" i="15"/>
  <c r="AJ27" i="15"/>
  <c r="AH27" i="15"/>
  <c r="AG27" i="15"/>
  <c r="AF27" i="15"/>
  <c r="AD27" i="15"/>
  <c r="AC27" i="15"/>
  <c r="AB27" i="15"/>
  <c r="Z27" i="15"/>
  <c r="T27" i="15"/>
  <c r="S27" i="15"/>
  <c r="Q27" i="15"/>
  <c r="O27" i="15"/>
  <c r="L27" i="15"/>
  <c r="K27" i="15"/>
  <c r="I27" i="15"/>
  <c r="F27" i="15"/>
  <c r="AM26" i="15"/>
  <c r="AK26" i="15"/>
  <c r="AJ26" i="15"/>
  <c r="AH26" i="15"/>
  <c r="AG26" i="15"/>
  <c r="AF26" i="15"/>
  <c r="AD26" i="15"/>
  <c r="AC26" i="15"/>
  <c r="AB26" i="15"/>
  <c r="Z26" i="15"/>
  <c r="T26" i="15"/>
  <c r="S26" i="15"/>
  <c r="Q26" i="15"/>
  <c r="O26" i="15"/>
  <c r="L26" i="15"/>
  <c r="K26" i="15"/>
  <c r="I26" i="15"/>
  <c r="F26" i="15"/>
  <c r="AM25" i="15"/>
  <c r="AK25" i="15"/>
  <c r="AJ25" i="15"/>
  <c r="AH25" i="15"/>
  <c r="AG25" i="15"/>
  <c r="AF25" i="15"/>
  <c r="AD25" i="15"/>
  <c r="AC25" i="15"/>
  <c r="AB25" i="15"/>
  <c r="Z25" i="15"/>
  <c r="T25" i="15"/>
  <c r="S25" i="15"/>
  <c r="Q25" i="15"/>
  <c r="O25" i="15"/>
  <c r="L25" i="15"/>
  <c r="K25" i="15"/>
  <c r="I25" i="15"/>
  <c r="F25" i="15"/>
  <c r="AM24" i="15"/>
  <c r="AK24" i="15"/>
  <c r="AJ24" i="15"/>
  <c r="AH24" i="15"/>
  <c r="AG24" i="15"/>
  <c r="AF24" i="15"/>
  <c r="AD24" i="15"/>
  <c r="AC24" i="15"/>
  <c r="AB24" i="15"/>
  <c r="Z24" i="15"/>
  <c r="T24" i="15"/>
  <c r="S24" i="15"/>
  <c r="Q24" i="15"/>
  <c r="O24" i="15"/>
  <c r="L24" i="15"/>
  <c r="K24" i="15"/>
  <c r="I24" i="15"/>
  <c r="F24" i="15"/>
  <c r="AM23" i="15"/>
  <c r="AK23" i="15"/>
  <c r="AJ23" i="15"/>
  <c r="AH23" i="15"/>
  <c r="AG23" i="15"/>
  <c r="AF23" i="15"/>
  <c r="AD23" i="15"/>
  <c r="AC23" i="15"/>
  <c r="AB23" i="15"/>
  <c r="Z23" i="15"/>
  <c r="T23" i="15"/>
  <c r="S23" i="15"/>
  <c r="Q23" i="15"/>
  <c r="O23" i="15"/>
  <c r="L23" i="15"/>
  <c r="K23" i="15"/>
  <c r="I23" i="15"/>
  <c r="F23" i="15"/>
  <c r="U49" i="14"/>
  <c r="T49" i="14"/>
  <c r="R49" i="14"/>
  <c r="Q49" i="14"/>
  <c r="P49" i="14"/>
  <c r="N49" i="14"/>
  <c r="M49" i="14"/>
  <c r="L49" i="14"/>
  <c r="J49" i="14"/>
  <c r="U48" i="14"/>
  <c r="T48" i="14"/>
  <c r="R48" i="14"/>
  <c r="Q48" i="14"/>
  <c r="P48" i="14"/>
  <c r="N48" i="14"/>
  <c r="M48" i="14"/>
  <c r="L48" i="14"/>
  <c r="J48" i="14"/>
  <c r="U47" i="14"/>
  <c r="T47" i="14"/>
  <c r="R47" i="14"/>
  <c r="Q47" i="14"/>
  <c r="P47" i="14"/>
  <c r="N47" i="14"/>
  <c r="M47" i="14"/>
  <c r="L47" i="14"/>
  <c r="J47" i="14"/>
  <c r="U46" i="14"/>
  <c r="T46" i="14"/>
  <c r="R46" i="14"/>
  <c r="Q46" i="14"/>
  <c r="P46" i="14"/>
  <c r="N46" i="14"/>
  <c r="M46" i="14"/>
  <c r="L46" i="14"/>
  <c r="J46" i="14"/>
  <c r="U45" i="14"/>
  <c r="T45" i="14"/>
  <c r="R45" i="14"/>
  <c r="Q45" i="14"/>
  <c r="P45" i="14"/>
  <c r="N45" i="14"/>
  <c r="M45" i="14"/>
  <c r="L45" i="14"/>
  <c r="J45" i="14"/>
  <c r="U44" i="14"/>
  <c r="T44" i="14"/>
  <c r="R44" i="14"/>
  <c r="Q44" i="14"/>
  <c r="P44" i="14"/>
  <c r="N44" i="14"/>
  <c r="M44" i="14"/>
  <c r="L44" i="14"/>
  <c r="J44" i="14"/>
  <c r="U43" i="14"/>
  <c r="T43" i="14"/>
  <c r="R43" i="14"/>
  <c r="Q43" i="14"/>
  <c r="P43" i="14"/>
  <c r="N43" i="14"/>
  <c r="M43" i="14"/>
  <c r="L43" i="14"/>
  <c r="J43" i="14"/>
  <c r="U42" i="14"/>
  <c r="T42" i="14"/>
  <c r="R42" i="14"/>
  <c r="Q42" i="14"/>
  <c r="P42" i="14"/>
  <c r="N42" i="14"/>
  <c r="M42" i="14"/>
  <c r="L42" i="14"/>
  <c r="J42" i="14"/>
  <c r="U41" i="14"/>
  <c r="T41" i="14"/>
  <c r="R41" i="14"/>
  <c r="Q41" i="14"/>
  <c r="P41" i="14"/>
  <c r="N41" i="14"/>
  <c r="M41" i="14"/>
  <c r="L41" i="14"/>
  <c r="J41" i="14"/>
  <c r="U40" i="14"/>
  <c r="T40" i="14"/>
  <c r="R40" i="14"/>
  <c r="Q40" i="14"/>
  <c r="P40" i="14"/>
  <c r="N40" i="14"/>
  <c r="M40" i="14"/>
  <c r="L40" i="14"/>
  <c r="J40" i="14"/>
  <c r="U39" i="14"/>
  <c r="T39" i="14"/>
  <c r="R39" i="14"/>
  <c r="Q39" i="14"/>
  <c r="P39" i="14"/>
  <c r="N39" i="14"/>
  <c r="M39" i="14"/>
  <c r="L39" i="14"/>
  <c r="J39" i="14"/>
  <c r="U38" i="14"/>
  <c r="T38" i="14"/>
  <c r="R38" i="14"/>
  <c r="Q38" i="14"/>
  <c r="P38" i="14"/>
  <c r="N38" i="14"/>
  <c r="M38" i="14"/>
  <c r="L38" i="14"/>
  <c r="J38" i="14"/>
  <c r="U37" i="14"/>
  <c r="T37" i="14"/>
  <c r="R37" i="14"/>
  <c r="Q37" i="14"/>
  <c r="P37" i="14"/>
  <c r="N37" i="14"/>
  <c r="M37" i="14"/>
  <c r="L37" i="14"/>
  <c r="J37" i="14"/>
  <c r="U36" i="14"/>
  <c r="T36" i="14"/>
  <c r="R36" i="14"/>
  <c r="Q36" i="14"/>
  <c r="P36" i="14"/>
  <c r="N36" i="14"/>
  <c r="M36" i="14"/>
  <c r="L36" i="14"/>
  <c r="J36" i="14"/>
  <c r="U35" i="14"/>
  <c r="T35" i="14"/>
  <c r="R35" i="14"/>
  <c r="Q35" i="14"/>
  <c r="P35" i="14"/>
  <c r="N35" i="14"/>
  <c r="M35" i="14"/>
  <c r="L35" i="14"/>
  <c r="J35" i="14"/>
  <c r="U34" i="14"/>
  <c r="T34" i="14"/>
  <c r="R34" i="14"/>
  <c r="Q34" i="14"/>
  <c r="P34" i="14"/>
  <c r="N34" i="14"/>
  <c r="M34" i="14"/>
  <c r="L34" i="14"/>
  <c r="J34" i="14"/>
  <c r="U33" i="14"/>
  <c r="T33" i="14"/>
  <c r="R33" i="14"/>
  <c r="Q33" i="14"/>
  <c r="P33" i="14"/>
  <c r="N33" i="14"/>
  <c r="M33" i="14"/>
  <c r="L33" i="14"/>
  <c r="J33" i="14"/>
  <c r="U32" i="14"/>
  <c r="T32" i="14"/>
  <c r="R32" i="14"/>
  <c r="Q32" i="14"/>
  <c r="P32" i="14"/>
  <c r="N32" i="14"/>
  <c r="M32" i="14"/>
  <c r="L32" i="14"/>
  <c r="J32" i="14"/>
  <c r="U31" i="14"/>
  <c r="T31" i="14"/>
  <c r="R31" i="14"/>
  <c r="Q31" i="14"/>
  <c r="P31" i="14"/>
  <c r="N31" i="14"/>
  <c r="M31" i="14"/>
  <c r="L31" i="14"/>
  <c r="J31" i="14"/>
  <c r="U30" i="14"/>
  <c r="T30" i="14"/>
  <c r="R30" i="14"/>
  <c r="Q30" i="14"/>
  <c r="P30" i="14"/>
  <c r="N30" i="14"/>
  <c r="M30" i="14"/>
  <c r="L30" i="14"/>
  <c r="J30" i="14"/>
  <c r="C8" i="10"/>
  <c r="C92" i="10"/>
  <c r="C84" i="10" s="1"/>
  <c r="C82" i="10"/>
  <c r="C74" i="10" s="1"/>
  <c r="L8" i="15"/>
  <c r="Q6" i="14"/>
  <c r="Q7" i="14"/>
  <c r="Q8" i="14"/>
  <c r="Q9" i="14"/>
  <c r="Q10" i="14"/>
  <c r="Q11" i="14"/>
  <c r="Q12" i="14"/>
  <c r="Q13" i="14"/>
  <c r="Q14" i="14"/>
  <c r="Q15" i="14"/>
  <c r="Q16" i="14"/>
  <c r="Q17" i="14"/>
  <c r="Q18" i="14"/>
  <c r="Q19" i="14"/>
  <c r="Q20" i="14"/>
  <c r="Q21" i="14"/>
  <c r="Q22" i="14"/>
  <c r="Q23" i="14"/>
  <c r="Q24" i="14"/>
  <c r="Q25" i="14"/>
  <c r="M6" i="14"/>
  <c r="M7" i="14"/>
  <c r="M8" i="14"/>
  <c r="M9" i="14"/>
  <c r="M10" i="14"/>
  <c r="M11" i="14"/>
  <c r="M12" i="14"/>
  <c r="M13" i="14"/>
  <c r="M14" i="14"/>
  <c r="M15" i="14"/>
  <c r="M16" i="14"/>
  <c r="M17" i="14"/>
  <c r="M18" i="14"/>
  <c r="M19" i="14"/>
  <c r="M20" i="14"/>
  <c r="M21" i="14"/>
  <c r="M22" i="14"/>
  <c r="M23" i="14"/>
  <c r="M24" i="14"/>
  <c r="M25" i="14"/>
  <c r="F54" i="14"/>
  <c r="F55" i="14"/>
  <c r="F56" i="14"/>
  <c r="F57" i="14"/>
  <c r="F58" i="14"/>
  <c r="F59" i="14"/>
  <c r="F60" i="14"/>
  <c r="F61" i="14"/>
  <c r="F62" i="14"/>
  <c r="E38" i="15"/>
  <c r="E39" i="15"/>
  <c r="E40" i="15"/>
  <c r="E41" i="15"/>
  <c r="E42" i="15"/>
  <c r="AK7" i="15"/>
  <c r="AK8" i="15"/>
  <c r="AK9" i="15"/>
  <c r="AK10" i="15"/>
  <c r="AK11" i="15"/>
  <c r="AK12" i="15"/>
  <c r="AK13" i="15"/>
  <c r="AK14" i="15"/>
  <c r="AK15" i="15"/>
  <c r="AK16" i="15"/>
  <c r="AK17" i="15"/>
  <c r="AG7" i="15"/>
  <c r="AG8" i="15"/>
  <c r="AG9" i="15"/>
  <c r="AG10" i="15"/>
  <c r="AG11" i="15"/>
  <c r="AG12" i="15"/>
  <c r="AG13" i="15"/>
  <c r="AG14" i="15"/>
  <c r="AG15" i="15"/>
  <c r="AG16" i="15"/>
  <c r="AG17" i="15"/>
  <c r="AC7" i="15"/>
  <c r="AC8" i="15"/>
  <c r="AC9" i="15"/>
  <c r="AC10" i="15"/>
  <c r="AC11" i="15"/>
  <c r="AC12" i="15"/>
  <c r="AC13" i="15"/>
  <c r="AC14" i="15"/>
  <c r="AC15" i="15"/>
  <c r="AC16" i="15"/>
  <c r="AC17" i="15"/>
  <c r="T7" i="15"/>
  <c r="T8" i="15"/>
  <c r="T9" i="15"/>
  <c r="T10" i="15"/>
  <c r="T11" i="15"/>
  <c r="T12" i="15"/>
  <c r="T13" i="15"/>
  <c r="T14" i="15"/>
  <c r="T15" i="15"/>
  <c r="T16" i="15"/>
  <c r="T17" i="15"/>
  <c r="L7" i="15"/>
  <c r="L9" i="15"/>
  <c r="L10" i="15"/>
  <c r="L11" i="15"/>
  <c r="L12" i="15"/>
  <c r="L13" i="15"/>
  <c r="L14" i="15"/>
  <c r="L15" i="15"/>
  <c r="L16" i="15"/>
  <c r="L17" i="15"/>
  <c r="U6" i="14"/>
  <c r="U7" i="14"/>
  <c r="U8" i="14"/>
  <c r="U9" i="14"/>
  <c r="U10" i="14"/>
  <c r="U11" i="14"/>
  <c r="U12" i="14"/>
  <c r="U13" i="14"/>
  <c r="U14" i="14"/>
  <c r="U15" i="14"/>
  <c r="U16" i="14"/>
  <c r="U17" i="14"/>
  <c r="U18" i="14"/>
  <c r="U19" i="14"/>
  <c r="U20" i="14"/>
  <c r="U21" i="14"/>
  <c r="U22" i="14"/>
  <c r="U23" i="14"/>
  <c r="U24" i="14"/>
  <c r="U25" i="14"/>
  <c r="AM7" i="15"/>
  <c r="AM8" i="15"/>
  <c r="AM9" i="15"/>
  <c r="AM10" i="15"/>
  <c r="AM11" i="15"/>
  <c r="AM12" i="15"/>
  <c r="AM13" i="15"/>
  <c r="AM14" i="15"/>
  <c r="AM15" i="15"/>
  <c r="AM16" i="15"/>
  <c r="AM17" i="15"/>
  <c r="F17" i="15"/>
  <c r="F16" i="15"/>
  <c r="F15" i="15"/>
  <c r="F14" i="15"/>
  <c r="F13" i="15"/>
  <c r="F12" i="15"/>
  <c r="F11" i="15"/>
  <c r="F10" i="15"/>
  <c r="F9" i="15"/>
  <c r="F8" i="15"/>
  <c r="F7" i="15"/>
  <c r="C14" i="10" l="1"/>
  <c r="E14" i="10" s="1"/>
  <c r="C15" i="10"/>
  <c r="E15" i="10" s="1"/>
  <c r="AM34" i="15"/>
  <c r="D20" i="15" s="1"/>
  <c r="E43" i="15"/>
  <c r="D36" i="15" s="1"/>
  <c r="AM18" i="15"/>
  <c r="U50" i="14"/>
  <c r="E28" i="14" s="1"/>
  <c r="U26" i="14"/>
  <c r="E4" i="14" s="1"/>
  <c r="D2" i="15" l="1"/>
  <c r="D4" i="15"/>
  <c r="C122" i="10"/>
  <c r="C114" i="10" s="1"/>
  <c r="C112" i="10"/>
  <c r="C104" i="10" s="1"/>
  <c r="C102" i="10"/>
  <c r="C94" i="10" s="1"/>
  <c r="C72" i="10"/>
  <c r="C64" i="10" s="1"/>
  <c r="C62" i="10"/>
  <c r="C54" i="10" s="1"/>
  <c r="C18" i="10" l="1"/>
  <c r="C17" i="10"/>
  <c r="C16" i="10"/>
  <c r="E16" i="10" l="1"/>
  <c r="E17" i="10"/>
  <c r="E18" i="10"/>
  <c r="C13" i="10"/>
  <c r="C12" i="10"/>
  <c r="E29" i="10"/>
  <c r="E30" i="10"/>
  <c r="E31" i="10"/>
  <c r="F63" i="14"/>
  <c r="E2" i="14" s="1"/>
  <c r="E52" i="14" l="1"/>
  <c r="E12" i="10"/>
  <c r="E13" i="10"/>
  <c r="C4" i="18" l="1"/>
  <c r="C52" i="10" l="1"/>
  <c r="C44" i="10" s="1"/>
  <c r="C11" i="10" l="1"/>
  <c r="E11" i="10" s="1"/>
  <c r="AJ7" i="15"/>
  <c r="AJ8" i="15"/>
  <c r="AJ9" i="15"/>
  <c r="AJ10" i="15"/>
  <c r="AJ11" i="15"/>
  <c r="AJ12" i="15"/>
  <c r="AJ13" i="15"/>
  <c r="AJ14" i="15"/>
  <c r="AJ15" i="15"/>
  <c r="AJ16" i="15"/>
  <c r="AJ17" i="15"/>
  <c r="AH7" i="15"/>
  <c r="AH8" i="15"/>
  <c r="AH9" i="15"/>
  <c r="AH10" i="15"/>
  <c r="AH11" i="15"/>
  <c r="AH12" i="15"/>
  <c r="AH13" i="15"/>
  <c r="AH14" i="15"/>
  <c r="AH15" i="15"/>
  <c r="AH16" i="15"/>
  <c r="AH17" i="15"/>
  <c r="R6" i="14"/>
  <c r="AF7" i="15"/>
  <c r="AF8" i="15"/>
  <c r="AF9" i="15"/>
  <c r="AF10" i="15"/>
  <c r="AF11" i="15"/>
  <c r="AF12" i="15"/>
  <c r="AF13" i="15"/>
  <c r="AF14" i="15"/>
  <c r="AF15" i="15"/>
  <c r="AF16" i="15"/>
  <c r="AF17" i="15"/>
  <c r="P6" i="14"/>
  <c r="AD7" i="15"/>
  <c r="AD8" i="15"/>
  <c r="AD9" i="15"/>
  <c r="AD10" i="15"/>
  <c r="AD11" i="15"/>
  <c r="AD12" i="15"/>
  <c r="AD13" i="15"/>
  <c r="AD14" i="15"/>
  <c r="AD15" i="15"/>
  <c r="AD16" i="15"/>
  <c r="AD17" i="15"/>
  <c r="N6" i="14"/>
  <c r="AB7" i="15"/>
  <c r="AB8" i="15"/>
  <c r="AB9" i="15"/>
  <c r="AB10" i="15"/>
  <c r="AB11" i="15"/>
  <c r="AB12" i="15"/>
  <c r="AB13" i="15"/>
  <c r="AB14" i="15"/>
  <c r="AB15" i="15"/>
  <c r="AB16" i="15"/>
  <c r="AB17" i="15"/>
  <c r="L6" i="14"/>
  <c r="Z7" i="15"/>
  <c r="Z8" i="15"/>
  <c r="Z9" i="15"/>
  <c r="Z10" i="15"/>
  <c r="Z11" i="15"/>
  <c r="Z12" i="15"/>
  <c r="Z13" i="15"/>
  <c r="Z14" i="15"/>
  <c r="Z15" i="15"/>
  <c r="Z16" i="15"/>
  <c r="Z17" i="15"/>
  <c r="J6" i="14"/>
  <c r="C19" i="10" l="1"/>
  <c r="E19" i="10"/>
  <c r="Q17" i="15"/>
  <c r="Q16" i="15"/>
  <c r="Q15" i="15"/>
  <c r="Q14" i="15"/>
  <c r="Q13" i="15"/>
  <c r="Q12" i="15"/>
  <c r="Q11" i="15"/>
  <c r="Q10" i="15"/>
  <c r="Q9" i="15"/>
  <c r="Q8" i="15"/>
  <c r="Q7" i="15"/>
  <c r="I17" i="15"/>
  <c r="K17" i="15"/>
  <c r="O17" i="15"/>
  <c r="S17" i="15"/>
  <c r="I16" i="15"/>
  <c r="K16" i="15"/>
  <c r="O16" i="15"/>
  <c r="S16" i="15"/>
  <c r="I15" i="15"/>
  <c r="K15" i="15"/>
  <c r="O15" i="15"/>
  <c r="S15" i="15"/>
  <c r="I14" i="15"/>
  <c r="K14" i="15"/>
  <c r="O14" i="15"/>
  <c r="S14" i="15"/>
  <c r="I13" i="15"/>
  <c r="K13" i="15"/>
  <c r="O13" i="15"/>
  <c r="S13" i="15"/>
  <c r="I12" i="15"/>
  <c r="K12" i="15"/>
  <c r="O12" i="15"/>
  <c r="S12" i="15"/>
  <c r="J25" i="14"/>
  <c r="L25" i="14"/>
  <c r="N25" i="14"/>
  <c r="P25" i="14"/>
  <c r="R25" i="14"/>
  <c r="T25" i="14"/>
  <c r="J24" i="14"/>
  <c r="L24" i="14"/>
  <c r="N24" i="14"/>
  <c r="P24" i="14"/>
  <c r="R24" i="14"/>
  <c r="T24" i="14"/>
  <c r="J23" i="14"/>
  <c r="L23" i="14"/>
  <c r="N23" i="14"/>
  <c r="P23" i="14"/>
  <c r="R23" i="14"/>
  <c r="T23" i="14"/>
  <c r="J22" i="14"/>
  <c r="L22" i="14"/>
  <c r="N22" i="14"/>
  <c r="P22" i="14"/>
  <c r="R22" i="14"/>
  <c r="T22" i="14"/>
  <c r="J21" i="14"/>
  <c r="L21" i="14"/>
  <c r="N21" i="14"/>
  <c r="P21" i="14"/>
  <c r="R21" i="14"/>
  <c r="T21" i="14"/>
  <c r="J20" i="14"/>
  <c r="L20" i="14"/>
  <c r="N20" i="14"/>
  <c r="P20" i="14"/>
  <c r="R20" i="14"/>
  <c r="T20" i="14"/>
  <c r="J19" i="14"/>
  <c r="L19" i="14"/>
  <c r="N19" i="14"/>
  <c r="P19" i="14"/>
  <c r="R19" i="14"/>
  <c r="T19" i="14"/>
  <c r="J18" i="14"/>
  <c r="L18" i="14"/>
  <c r="N18" i="14"/>
  <c r="P18" i="14"/>
  <c r="R18" i="14"/>
  <c r="T18" i="14"/>
  <c r="J17" i="14"/>
  <c r="L17" i="14"/>
  <c r="N17" i="14"/>
  <c r="P17" i="14"/>
  <c r="R17" i="14"/>
  <c r="T17" i="14"/>
  <c r="J16" i="14"/>
  <c r="L16" i="14"/>
  <c r="N16" i="14"/>
  <c r="P16" i="14"/>
  <c r="R16" i="14"/>
  <c r="T16" i="14"/>
  <c r="J15" i="14"/>
  <c r="L15" i="14"/>
  <c r="N15" i="14"/>
  <c r="P15" i="14"/>
  <c r="R15" i="14"/>
  <c r="T15" i="14"/>
  <c r="J14" i="14"/>
  <c r="L14" i="14"/>
  <c r="N14" i="14"/>
  <c r="P14" i="14"/>
  <c r="R14" i="14"/>
  <c r="T14" i="14"/>
  <c r="J13" i="14"/>
  <c r="L13" i="14"/>
  <c r="N13" i="14"/>
  <c r="P13" i="14"/>
  <c r="R13" i="14"/>
  <c r="T13" i="14"/>
  <c r="J12" i="14"/>
  <c r="L12" i="14"/>
  <c r="N12" i="14"/>
  <c r="P12" i="14"/>
  <c r="R12" i="14"/>
  <c r="T12" i="14"/>
  <c r="C42" i="10" l="1"/>
  <c r="J11" i="14"/>
  <c r="L11" i="14"/>
  <c r="N11" i="14"/>
  <c r="P11" i="14"/>
  <c r="R11" i="14"/>
  <c r="T11" i="14"/>
  <c r="K42" i="15" l="1"/>
  <c r="K41" i="15"/>
  <c r="I11" i="15"/>
  <c r="K11" i="15"/>
  <c r="O11" i="15"/>
  <c r="S11" i="15"/>
  <c r="I10" i="15"/>
  <c r="K10" i="15"/>
  <c r="O10" i="15"/>
  <c r="S10" i="15"/>
  <c r="I9" i="15"/>
  <c r="K9" i="15"/>
  <c r="O9" i="15"/>
  <c r="S9" i="15"/>
  <c r="I8" i="15"/>
  <c r="K8" i="15"/>
  <c r="O8" i="15"/>
  <c r="S8" i="15"/>
  <c r="J10" i="14"/>
  <c r="L10" i="14"/>
  <c r="N10" i="14"/>
  <c r="P10" i="14"/>
  <c r="R10" i="14"/>
  <c r="T10" i="14"/>
  <c r="J9" i="14"/>
  <c r="L9" i="14"/>
  <c r="N9" i="14"/>
  <c r="P9" i="14"/>
  <c r="R9" i="14"/>
  <c r="T9" i="14"/>
  <c r="J8" i="14"/>
  <c r="L8" i="14"/>
  <c r="N8" i="14"/>
  <c r="P8" i="14"/>
  <c r="R8" i="14"/>
  <c r="T8" i="14"/>
  <c r="J7" i="14"/>
  <c r="L7" i="14"/>
  <c r="N7" i="14"/>
  <c r="P7" i="14"/>
  <c r="R7" i="14"/>
  <c r="T7" i="14"/>
  <c r="B7" i="18" l="1"/>
  <c r="B8" i="18"/>
  <c r="B9" i="18"/>
  <c r="B10" i="18"/>
  <c r="B11" i="18"/>
  <c r="B12" i="18"/>
  <c r="B13" i="18"/>
  <c r="B14" i="18"/>
  <c r="B15" i="18"/>
  <c r="B16" i="18"/>
  <c r="B17" i="18"/>
  <c r="B18" i="18"/>
  <c r="B19" i="18"/>
  <c r="B20" i="18"/>
  <c r="B21" i="18"/>
  <c r="B22" i="18"/>
  <c r="B23" i="18"/>
  <c r="B24" i="18"/>
  <c r="B25" i="18"/>
  <c r="B26" i="18"/>
  <c r="B27" i="18"/>
  <c r="B28" i="18"/>
  <c r="B29" i="18"/>
  <c r="B30" i="18"/>
  <c r="B31" i="18"/>
  <c r="B32" i="18"/>
  <c r="B33" i="18"/>
  <c r="B34" i="18"/>
  <c r="B35" i="18"/>
  <c r="B36" i="18"/>
  <c r="B37" i="18"/>
  <c r="B38" i="18"/>
  <c r="B39" i="18"/>
  <c r="B40" i="18"/>
  <c r="B41" i="18"/>
  <c r="B42" i="18"/>
  <c r="B43" i="18"/>
  <c r="B44" i="18"/>
  <c r="B45" i="18"/>
  <c r="B46" i="18"/>
  <c r="B47" i="18"/>
  <c r="B48" i="18"/>
  <c r="B49" i="18"/>
  <c r="B50" i="18"/>
  <c r="B51" i="18"/>
  <c r="B52" i="18"/>
  <c r="B53" i="18"/>
  <c r="B54" i="18"/>
  <c r="B55" i="18"/>
  <c r="B56" i="18"/>
  <c r="B57" i="18"/>
  <c r="B58" i="18"/>
  <c r="B59" i="18"/>
  <c r="B60" i="18"/>
  <c r="B61" i="18"/>
  <c r="B62" i="18"/>
  <c r="B63" i="18"/>
  <c r="B64" i="18"/>
  <c r="B65" i="18"/>
  <c r="B66" i="18"/>
  <c r="B67" i="18"/>
  <c r="B68" i="18"/>
  <c r="B69" i="18"/>
  <c r="B70" i="18"/>
  <c r="B71" i="18"/>
  <c r="B72" i="18"/>
  <c r="B73" i="18"/>
  <c r="B74" i="18"/>
  <c r="B75" i="18"/>
  <c r="B76" i="18"/>
  <c r="B77" i="18"/>
  <c r="B78" i="18"/>
  <c r="B79" i="18"/>
  <c r="B80" i="18"/>
  <c r="B81" i="18"/>
  <c r="B82" i="18"/>
  <c r="B83" i="18"/>
  <c r="B84" i="18"/>
  <c r="B85" i="18"/>
  <c r="B86" i="18"/>
  <c r="B87" i="18"/>
  <c r="B88" i="18"/>
  <c r="B89" i="18"/>
  <c r="B90" i="18"/>
  <c r="B91" i="18"/>
  <c r="B92" i="18"/>
  <c r="B93" i="18"/>
  <c r="B94" i="18"/>
  <c r="B95" i="18"/>
  <c r="B96" i="18"/>
  <c r="B97" i="18"/>
  <c r="B98" i="18"/>
  <c r="B99" i="18"/>
  <c r="B100" i="18"/>
  <c r="B101" i="18"/>
  <c r="B102" i="18"/>
  <c r="B103" i="18"/>
  <c r="B104" i="18"/>
  <c r="B105" i="18"/>
  <c r="B106" i="18"/>
  <c r="B107" i="18"/>
  <c r="B108" i="18"/>
  <c r="B109" i="18"/>
  <c r="B110" i="18"/>
  <c r="B111" i="18"/>
  <c r="B112" i="18"/>
  <c r="B113" i="18"/>
  <c r="B114" i="18"/>
  <c r="B115" i="18"/>
  <c r="B116" i="18"/>
  <c r="B117" i="18"/>
  <c r="B118" i="18"/>
  <c r="B119" i="18"/>
  <c r="B120" i="18"/>
  <c r="B121" i="18"/>
  <c r="B122" i="18"/>
  <c r="B123" i="18"/>
  <c r="B124" i="18"/>
  <c r="B125" i="18"/>
  <c r="B126" i="18"/>
  <c r="B127" i="18"/>
  <c r="B128" i="18"/>
  <c r="B129" i="18"/>
  <c r="B130" i="18"/>
  <c r="B131" i="18"/>
  <c r="B132" i="18"/>
  <c r="B133" i="18"/>
  <c r="B134" i="18"/>
  <c r="B135" i="18"/>
  <c r="B136" i="18"/>
  <c r="B137" i="18"/>
  <c r="B138" i="18"/>
  <c r="B139" i="18"/>
  <c r="C2" i="18" l="1"/>
  <c r="C3" i="18"/>
  <c r="L38" i="15" l="1"/>
  <c r="L39" i="15"/>
  <c r="K38" i="15"/>
  <c r="K39" i="15"/>
  <c r="K40" i="15"/>
  <c r="S7" i="15" l="1"/>
  <c r="O7" i="15"/>
  <c r="K7" i="15"/>
  <c r="I7" i="15"/>
  <c r="T6" i="14"/>
  <c r="C22" i="10" l="1"/>
  <c r="C24" i="10"/>
  <c r="E32" i="10"/>
  <c r="C9" i="10"/>
  <c r="C10" i="10" s="1"/>
  <c r="C20" i="10"/>
  <c r="D14" i="10" s="1"/>
  <c r="D11" i="10" l="1"/>
  <c r="D18" i="10"/>
  <c r="D13" i="10"/>
  <c r="E9" i="10"/>
  <c r="D9" i="10"/>
  <c r="D17" i="10"/>
  <c r="D16" i="10"/>
  <c r="D12" i="10"/>
  <c r="D15" i="10"/>
  <c r="D19" i="10" l="1"/>
  <c r="B7" i="10" s="1"/>
  <c r="D10" i="10"/>
  <c r="D20" i="10"/>
  <c r="E10" i="10"/>
  <c r="E20" i="10"/>
</calcChain>
</file>

<file path=xl/sharedStrings.xml><?xml version="1.0" encoding="utf-8"?>
<sst xmlns="http://schemas.openxmlformats.org/spreadsheetml/2006/main" count="911" uniqueCount="485">
  <si>
    <t>Fee-for-Service Budget</t>
  </si>
  <si>
    <t>Contractor Name</t>
  </si>
  <si>
    <t>Contract ID #</t>
  </si>
  <si>
    <t>Added by Pew</t>
  </si>
  <si>
    <r>
      <t xml:space="preserve">Currency </t>
    </r>
    <r>
      <rPr>
        <sz val="11"/>
        <rFont val="Calibri"/>
        <family val="2"/>
      </rPr>
      <t>(select from the dropdown below)</t>
    </r>
  </si>
  <si>
    <t>Foreign Exchange (FOREX) Rate</t>
  </si>
  <si>
    <t>FOREX Date</t>
  </si>
  <si>
    <t>Percentage of Total</t>
  </si>
  <si>
    <t>USD</t>
  </si>
  <si>
    <t>Fees</t>
  </si>
  <si>
    <t>Travel</t>
  </si>
  <si>
    <t>Meetings &amp; Conferences</t>
  </si>
  <si>
    <t>Subcontractor Fees</t>
  </si>
  <si>
    <t>Subcontractor Travel</t>
  </si>
  <si>
    <t>Subcontractor Meeting &amp; Conferences</t>
  </si>
  <si>
    <t>Communications &amp; Materials</t>
  </si>
  <si>
    <t>Equipment</t>
  </si>
  <si>
    <t>Other</t>
  </si>
  <si>
    <t>Total</t>
  </si>
  <si>
    <t>Staff Name, Position/Title</t>
  </si>
  <si>
    <t>- Select Hourly/Daily Rate Here -</t>
  </si>
  <si>
    <t>- Select Hourly/Daily Unit Here -</t>
  </si>
  <si>
    <t>Expenses</t>
  </si>
  <si>
    <t xml:space="preserve">Contractor Staff Travel </t>
  </si>
  <si>
    <r>
      <t xml:space="preserve">Purpose &amp; Description </t>
    </r>
    <r>
      <rPr>
        <i/>
        <sz val="11"/>
        <rFont val="Calibri"/>
        <family val="2"/>
      </rPr>
      <t>(Include destination, if known</t>
    </r>
    <r>
      <rPr>
        <sz val="11"/>
        <rFont val="Calibri"/>
        <family val="2"/>
      </rPr>
      <t>)</t>
    </r>
  </si>
  <si>
    <t>Amount</t>
  </si>
  <si>
    <t>Contractor Conferences &amp; Meetings</t>
  </si>
  <si>
    <r>
      <t xml:space="preserve">Purpose &amp; Description </t>
    </r>
    <r>
      <rPr>
        <i/>
        <sz val="11"/>
        <color theme="1"/>
        <rFont val="Calibri"/>
        <family val="2"/>
      </rPr>
      <t>(Include destination, if known)</t>
    </r>
  </si>
  <si>
    <r>
      <t xml:space="preserve">Purpose &amp; Description </t>
    </r>
    <r>
      <rPr>
        <i/>
        <sz val="11"/>
        <color theme="1"/>
        <rFont val="Calibri"/>
        <family val="2"/>
      </rPr>
      <t>(Include rates, # of days/hours, if known)</t>
    </r>
  </si>
  <si>
    <t>Subcontractor Conferences &amp; Meetings</t>
  </si>
  <si>
    <t>Purpose &amp; Description</t>
  </si>
  <si>
    <t>Equipment Expenses</t>
  </si>
  <si>
    <t>Other Expenses</t>
  </si>
  <si>
    <t>Total Travel Expenses</t>
  </si>
  <si>
    <t>Contractor Staff Travel</t>
  </si>
  <si>
    <t>Name(s)</t>
  </si>
  <si>
    <t>Purpose</t>
  </si>
  <si>
    <t>Origin</t>
  </si>
  <si>
    <t>Destination</t>
  </si>
  <si>
    <r>
      <t xml:space="preserve">Intercity Travel 
</t>
    </r>
    <r>
      <rPr>
        <sz val="11"/>
        <color theme="1"/>
        <rFont val="Calibri"/>
        <family val="2"/>
      </rPr>
      <t>(Total for flights, train etc.)</t>
    </r>
  </si>
  <si>
    <r>
      <t xml:space="preserve">Lodging 
</t>
    </r>
    <r>
      <rPr>
        <sz val="11"/>
        <color theme="1"/>
        <rFont val="Calibri"/>
        <family val="2"/>
      </rPr>
      <t>(Per Night)</t>
    </r>
  </si>
  <si>
    <r>
      <t xml:space="preserve">Meals 
</t>
    </r>
    <r>
      <rPr>
        <sz val="11"/>
        <color theme="1"/>
        <rFont val="Calibri"/>
        <family val="2"/>
      </rPr>
      <t>(Per Day)</t>
    </r>
  </si>
  <si>
    <r>
      <t xml:space="preserve">Ground Transport
</t>
    </r>
    <r>
      <rPr>
        <sz val="11"/>
        <color theme="1"/>
        <rFont val="Calibri"/>
        <family val="2"/>
      </rPr>
      <t>(Per Day)</t>
    </r>
  </si>
  <si>
    <t>Column1</t>
  </si>
  <si>
    <t># of Days</t>
  </si>
  <si>
    <t>Column2</t>
  </si>
  <si>
    <t>Cost per Trip</t>
  </si>
  <si>
    <t>Column3</t>
  </si>
  <si>
    <t># of Travelers</t>
  </si>
  <si>
    <t>Column4</t>
  </si>
  <si>
    <t>Total per Trip</t>
  </si>
  <si>
    <t>Column6</t>
  </si>
  <si>
    <t># of Trips</t>
  </si>
  <si>
    <t>Column7</t>
  </si>
  <si>
    <t>TOTAL</t>
  </si>
  <si>
    <t>Other Travel Costs</t>
  </si>
  <si>
    <t>Description</t>
  </si>
  <si>
    <t>Cost</t>
  </si>
  <si>
    <t>Quantity</t>
  </si>
  <si>
    <t>Total Conferences &amp; Meetings</t>
  </si>
  <si>
    <t>Meeting Description</t>
  </si>
  <si>
    <t>Rental Costs</t>
  </si>
  <si>
    <t>Catering Costs</t>
  </si>
  <si>
    <t>Third Party Travel</t>
  </si>
  <si>
    <t>Conference/Meeting Name</t>
  </si>
  <si>
    <t>Location</t>
  </si>
  <si>
    <t xml:space="preserve"># of Meetings </t>
  </si>
  <si>
    <r>
      <t xml:space="preserve">Event Space Rental 
</t>
    </r>
    <r>
      <rPr>
        <sz val="11"/>
        <color theme="1"/>
        <rFont val="Calibri"/>
        <family val="2"/>
      </rPr>
      <t>(Per Day)</t>
    </r>
  </si>
  <si>
    <r>
      <t xml:space="preserve">Audio/Visual Rental 
</t>
    </r>
    <r>
      <rPr>
        <sz val="11"/>
        <color theme="1"/>
        <rFont val="Calibri"/>
        <family val="2"/>
      </rPr>
      <t>(Per Day)</t>
    </r>
  </si>
  <si>
    <t>Column12</t>
  </si>
  <si>
    <t># of Rental Days</t>
  </si>
  <si>
    <t>Total Rental</t>
  </si>
  <si>
    <t>Column5</t>
  </si>
  <si>
    <r>
      <t xml:space="preserve">Food/Beverages
</t>
    </r>
    <r>
      <rPr>
        <sz val="11"/>
        <color theme="1"/>
        <rFont val="Calibri"/>
        <family val="2"/>
      </rPr>
      <t>(Per Person)</t>
    </r>
  </si>
  <si>
    <t># of Attendees</t>
  </si>
  <si>
    <t>Column62</t>
  </si>
  <si>
    <t># of Catering Days</t>
  </si>
  <si>
    <t>Total Catering</t>
  </si>
  <si>
    <t>Column9</t>
  </si>
  <si>
    <t>Column915</t>
  </si>
  <si>
    <t># of Travel Days</t>
  </si>
  <si>
    <t>Column914</t>
  </si>
  <si>
    <t>Column52</t>
  </si>
  <si>
    <t>Column73</t>
  </si>
  <si>
    <t xml:space="preserve"># of Trips </t>
  </si>
  <si>
    <t>Column82</t>
  </si>
  <si>
    <t>Total Third Party Travel</t>
  </si>
  <si>
    <t>Column32</t>
  </si>
  <si>
    <t>Other Conferences &amp; Meetings Costs</t>
  </si>
  <si>
    <t>Column511</t>
  </si>
  <si>
    <t>Column510</t>
  </si>
  <si>
    <t>Column53</t>
  </si>
  <si>
    <t>Column54</t>
  </si>
  <si>
    <t>Column55</t>
  </si>
  <si>
    <t>Column56</t>
  </si>
  <si>
    <t>Column57</t>
  </si>
  <si>
    <t>Column58</t>
  </si>
  <si>
    <t>Column59</t>
  </si>
  <si>
    <t>Currencies</t>
  </si>
  <si>
    <t>Country:</t>
  </si>
  <si>
    <t>Currency:</t>
  </si>
  <si>
    <t>FOREX:</t>
  </si>
  <si>
    <t>Country - Name, ISO</t>
  </si>
  <si>
    <t>Country</t>
  </si>
  <si>
    <t>Country of Currency</t>
  </si>
  <si>
    <t>Currency Name</t>
  </si>
  <si>
    <t>ISO Code</t>
  </si>
  <si>
    <t>Symbol</t>
  </si>
  <si>
    <t>United States</t>
  </si>
  <si>
    <t>Dollar</t>
  </si>
  <si>
    <t>$</t>
  </si>
  <si>
    <t>Afghanistan</t>
  </si>
  <si>
    <t>Afghani</t>
  </si>
  <si>
    <t>AFN</t>
  </si>
  <si>
    <t>؋</t>
  </si>
  <si>
    <t>Albania</t>
  </si>
  <si>
    <t>Lek</t>
  </si>
  <si>
    <t>ALL</t>
  </si>
  <si>
    <t>Argentina</t>
  </si>
  <si>
    <t>Peso</t>
  </si>
  <si>
    <t>ARS</t>
  </si>
  <si>
    <t>Aruba</t>
  </si>
  <si>
    <t>Guilder</t>
  </si>
  <si>
    <t>AWG</t>
  </si>
  <si>
    <t>ƒ</t>
  </si>
  <si>
    <t>Australia</t>
  </si>
  <si>
    <t>AUD</t>
  </si>
  <si>
    <t>Austria</t>
  </si>
  <si>
    <t>Euro Member</t>
  </si>
  <si>
    <t>Euro</t>
  </si>
  <si>
    <t>EUR</t>
  </si>
  <si>
    <t>€</t>
  </si>
  <si>
    <t>Azerbaijan</t>
  </si>
  <si>
    <t>Manat</t>
  </si>
  <si>
    <t>AZN</t>
  </si>
  <si>
    <t>₼</t>
  </si>
  <si>
    <t>Bahamas</t>
  </si>
  <si>
    <t>BSD</t>
  </si>
  <si>
    <t>Barbados</t>
  </si>
  <si>
    <t>BBD</t>
  </si>
  <si>
    <t>Belarus</t>
  </si>
  <si>
    <t>Ruble</t>
  </si>
  <si>
    <t>BYR</t>
  </si>
  <si>
    <t>p.</t>
  </si>
  <si>
    <t>Belgium</t>
  </si>
  <si>
    <t>Belize</t>
  </si>
  <si>
    <t>BZD</t>
  </si>
  <si>
    <t>BZ$</t>
  </si>
  <si>
    <t>Bermuda</t>
  </si>
  <si>
    <t>BMD</t>
  </si>
  <si>
    <t>Bolivia</t>
  </si>
  <si>
    <t>Boliviano</t>
  </si>
  <si>
    <t>BOB</t>
  </si>
  <si>
    <t>$b</t>
  </si>
  <si>
    <t>Bosnia and Herzegovina</t>
  </si>
  <si>
    <t>Convertible Marka</t>
  </si>
  <si>
    <t>BAM</t>
  </si>
  <si>
    <t>KM</t>
  </si>
  <si>
    <t>Botswana</t>
  </si>
  <si>
    <t>Pula</t>
  </si>
  <si>
    <t>BWP</t>
  </si>
  <si>
    <t>P</t>
  </si>
  <si>
    <t>Brazil</t>
  </si>
  <si>
    <t>Real</t>
  </si>
  <si>
    <t>BRL</t>
  </si>
  <si>
    <t>R$</t>
  </si>
  <si>
    <t>Brunei</t>
  </si>
  <si>
    <t>Darussalam Dollar</t>
  </si>
  <si>
    <t>BND</t>
  </si>
  <si>
    <t>Bulgaria</t>
  </si>
  <si>
    <t>Lev</t>
  </si>
  <si>
    <t>BGN</t>
  </si>
  <si>
    <t>лв</t>
  </si>
  <si>
    <t>Cambodia</t>
  </si>
  <si>
    <t>Riel</t>
  </si>
  <si>
    <t>KHR</t>
  </si>
  <si>
    <t>៛</t>
  </si>
  <si>
    <t>Canada</t>
  </si>
  <si>
    <t>CAD</t>
  </si>
  <si>
    <t>Cayman</t>
  </si>
  <si>
    <t>KYD</t>
  </si>
  <si>
    <t>Chile</t>
  </si>
  <si>
    <t>CLP</t>
  </si>
  <si>
    <t>China</t>
  </si>
  <si>
    <t>Yuan Renminbi</t>
  </si>
  <si>
    <t>CNY</t>
  </si>
  <si>
    <t>¥</t>
  </si>
  <si>
    <t>Colombia</t>
  </si>
  <si>
    <t>COP</t>
  </si>
  <si>
    <t>Costa Rica</t>
  </si>
  <si>
    <t>Colon</t>
  </si>
  <si>
    <t>CRC</t>
  </si>
  <si>
    <t>₡</t>
  </si>
  <si>
    <t>Croatia</t>
  </si>
  <si>
    <t>Kuna</t>
  </si>
  <si>
    <t>HRK</t>
  </si>
  <si>
    <t>kn</t>
  </si>
  <si>
    <t>Cuba</t>
  </si>
  <si>
    <t>CUP</t>
  </si>
  <si>
    <t>₱</t>
  </si>
  <si>
    <t>Cyprus</t>
  </si>
  <si>
    <t>Czech Republic</t>
  </si>
  <si>
    <t>Koruna</t>
  </si>
  <si>
    <t>CZK</t>
  </si>
  <si>
    <t>Kč</t>
  </si>
  <si>
    <t>Denmark</t>
  </si>
  <si>
    <t>Krone</t>
  </si>
  <si>
    <t>DKK</t>
  </si>
  <si>
    <t>kr</t>
  </si>
  <si>
    <t>Dominican Republic</t>
  </si>
  <si>
    <t>DOP</t>
  </si>
  <si>
    <t>RD$</t>
  </si>
  <si>
    <t>East Caribbean</t>
  </si>
  <si>
    <t>XCD</t>
  </si>
  <si>
    <t>Egypt</t>
  </si>
  <si>
    <t>Pound</t>
  </si>
  <si>
    <t>EGP</t>
  </si>
  <si>
    <t>£</t>
  </si>
  <si>
    <t>El Salvador</t>
  </si>
  <si>
    <t>SVC</t>
  </si>
  <si>
    <t>Estonia</t>
  </si>
  <si>
    <t>Kroon</t>
  </si>
  <si>
    <t>EEK</t>
  </si>
  <si>
    <t>Falkland Islands</t>
  </si>
  <si>
    <t>FKP</t>
  </si>
  <si>
    <t>Fiji</t>
  </si>
  <si>
    <t>FJD</t>
  </si>
  <si>
    <t>Finland</t>
  </si>
  <si>
    <t>France</t>
  </si>
  <si>
    <t>French Polynesia</t>
  </si>
  <si>
    <t>CFP Franc</t>
  </si>
  <si>
    <t>XPF</t>
  </si>
  <si>
    <t>F</t>
  </si>
  <si>
    <t>Georgia</t>
  </si>
  <si>
    <t>Lari</t>
  </si>
  <si>
    <t>GEL</t>
  </si>
  <si>
    <t>₾</t>
  </si>
  <si>
    <t>Germany</t>
  </si>
  <si>
    <t>Ghana</t>
  </si>
  <si>
    <t>Cedis</t>
  </si>
  <si>
    <t>GHC</t>
  </si>
  <si>
    <t>¢</t>
  </si>
  <si>
    <t>Gibraltar</t>
  </si>
  <si>
    <t>GIP</t>
  </si>
  <si>
    <t>Greece</t>
  </si>
  <si>
    <t>Guatemala</t>
  </si>
  <si>
    <t>Quetzal</t>
  </si>
  <si>
    <t>GTQ</t>
  </si>
  <si>
    <t>Q</t>
  </si>
  <si>
    <t>Guernsey</t>
  </si>
  <si>
    <t>GGP</t>
  </si>
  <si>
    <t>Guyana</t>
  </si>
  <si>
    <t>GYD</t>
  </si>
  <si>
    <t>Honduras</t>
  </si>
  <si>
    <t>Lempira</t>
  </si>
  <si>
    <t>HNL</t>
  </si>
  <si>
    <t>L</t>
  </si>
  <si>
    <t>Hong Kong</t>
  </si>
  <si>
    <t>HKD</t>
  </si>
  <si>
    <t>Hungary</t>
  </si>
  <si>
    <t>Forint</t>
  </si>
  <si>
    <t>HUF</t>
  </si>
  <si>
    <t>Ft</t>
  </si>
  <si>
    <t>Iceland</t>
  </si>
  <si>
    <t>Krona</t>
  </si>
  <si>
    <t>ISK</t>
  </si>
  <si>
    <t>India</t>
  </si>
  <si>
    <t>Rupee</t>
  </si>
  <si>
    <t>INR</t>
  </si>
  <si>
    <t>₹</t>
  </si>
  <si>
    <t>Indonesia</t>
  </si>
  <si>
    <t>Rupiah</t>
  </si>
  <si>
    <t>IDR</t>
  </si>
  <si>
    <t>Rp</t>
  </si>
  <si>
    <t>Iran</t>
  </si>
  <si>
    <t>Rial</t>
  </si>
  <si>
    <t>IRR</t>
  </si>
  <si>
    <t>﷼</t>
  </si>
  <si>
    <t>Ireland</t>
  </si>
  <si>
    <t>Isle of Man</t>
  </si>
  <si>
    <t>IMP</t>
  </si>
  <si>
    <t>Israel</t>
  </si>
  <si>
    <t>Shekel</t>
  </si>
  <si>
    <t>ILS</t>
  </si>
  <si>
    <t>₪</t>
  </si>
  <si>
    <t>Italy</t>
  </si>
  <si>
    <t>Jamaica</t>
  </si>
  <si>
    <t>JMD</t>
  </si>
  <si>
    <t>J$</t>
  </si>
  <si>
    <t>Japan</t>
  </si>
  <si>
    <t>Yen</t>
  </si>
  <si>
    <t>JPY</t>
  </si>
  <si>
    <t>Jersey</t>
  </si>
  <si>
    <t>JEP</t>
  </si>
  <si>
    <t>Kazakhstan</t>
  </si>
  <si>
    <t>Tenge</t>
  </si>
  <si>
    <t>KZT</t>
  </si>
  <si>
    <t>Korea (North)</t>
  </si>
  <si>
    <t>Won</t>
  </si>
  <si>
    <t>KPW</t>
  </si>
  <si>
    <t>₩</t>
  </si>
  <si>
    <t>Korea (South)</t>
  </si>
  <si>
    <t>KRW</t>
  </si>
  <si>
    <t>Kyrgyzstan</t>
  </si>
  <si>
    <t>Som</t>
  </si>
  <si>
    <t>KGS</t>
  </si>
  <si>
    <t>Laos</t>
  </si>
  <si>
    <t>Kip</t>
  </si>
  <si>
    <t>LAK</t>
  </si>
  <si>
    <t>₭</t>
  </si>
  <si>
    <t>Latvia</t>
  </si>
  <si>
    <t>Lat</t>
  </si>
  <si>
    <t>LVL</t>
  </si>
  <si>
    <t>Ls</t>
  </si>
  <si>
    <t>Lebanon</t>
  </si>
  <si>
    <t>LBP</t>
  </si>
  <si>
    <t>Liberia</t>
  </si>
  <si>
    <t>LRD</t>
  </si>
  <si>
    <t>Lithuania</t>
  </si>
  <si>
    <t>Litas</t>
  </si>
  <si>
    <t>LTL</t>
  </si>
  <si>
    <t>Lt</t>
  </si>
  <si>
    <t>Luxembourg</t>
  </si>
  <si>
    <t>Macedonia</t>
  </si>
  <si>
    <t>Denar</t>
  </si>
  <si>
    <t>MKD</t>
  </si>
  <si>
    <t>ден</t>
  </si>
  <si>
    <t>Malaysia</t>
  </si>
  <si>
    <t>Ringgit</t>
  </si>
  <si>
    <t>MYR</t>
  </si>
  <si>
    <t>RM</t>
  </si>
  <si>
    <t>Malta</t>
  </si>
  <si>
    <t>Mauritius</t>
  </si>
  <si>
    <t>MUR</t>
  </si>
  <si>
    <t>₨</t>
  </si>
  <si>
    <t>Mexico</t>
  </si>
  <si>
    <t>MXN</t>
  </si>
  <si>
    <t>Mongolia</t>
  </si>
  <si>
    <t>Tughrik</t>
  </si>
  <si>
    <t>MNT</t>
  </si>
  <si>
    <t>₮</t>
  </si>
  <si>
    <t>Mozambique</t>
  </si>
  <si>
    <t>Metical</t>
  </si>
  <si>
    <t>MZN</t>
  </si>
  <si>
    <t>MT</t>
  </si>
  <si>
    <t>Namibia</t>
  </si>
  <si>
    <t>NAD</t>
  </si>
  <si>
    <t>Nepal</t>
  </si>
  <si>
    <t>NPR</t>
  </si>
  <si>
    <t>Netherlands</t>
  </si>
  <si>
    <t>Antilles Guilder</t>
  </si>
  <si>
    <t>ANG</t>
  </si>
  <si>
    <t>New Caledonia</t>
  </si>
  <si>
    <t>New Zealand</t>
  </si>
  <si>
    <t>NZD</t>
  </si>
  <si>
    <t>Nicaragua</t>
  </si>
  <si>
    <t>Cordoba</t>
  </si>
  <si>
    <t>NIO</t>
  </si>
  <si>
    <t>C$</t>
  </si>
  <si>
    <t>Nigeria</t>
  </si>
  <si>
    <t>Naira</t>
  </si>
  <si>
    <t>NGN</t>
  </si>
  <si>
    <t>₦</t>
  </si>
  <si>
    <t>Norway</t>
  </si>
  <si>
    <t>NOK</t>
  </si>
  <si>
    <t>Oman</t>
  </si>
  <si>
    <t>OMR</t>
  </si>
  <si>
    <t>Pakistan</t>
  </si>
  <si>
    <t>PKR</t>
  </si>
  <si>
    <t>Panama</t>
  </si>
  <si>
    <t>Balboa</t>
  </si>
  <si>
    <t>PAB</t>
  </si>
  <si>
    <t>B/.</t>
  </si>
  <si>
    <t>Paraguay</t>
  </si>
  <si>
    <t>Guarani</t>
  </si>
  <si>
    <t>PYG</t>
  </si>
  <si>
    <t>Gs</t>
  </si>
  <si>
    <t>Peru</t>
  </si>
  <si>
    <t>Nuevo Sol</t>
  </si>
  <si>
    <t>PEN</t>
  </si>
  <si>
    <t>S/.</t>
  </si>
  <si>
    <t>Philippines</t>
  </si>
  <si>
    <t>PHP</t>
  </si>
  <si>
    <t>Poland</t>
  </si>
  <si>
    <t>Zloty</t>
  </si>
  <si>
    <t>PLN</t>
  </si>
  <si>
    <t>zł</t>
  </si>
  <si>
    <t>Portugal</t>
  </si>
  <si>
    <t>Qatar</t>
  </si>
  <si>
    <t>Riyal</t>
  </si>
  <si>
    <t>QAR</t>
  </si>
  <si>
    <t>Romania</t>
  </si>
  <si>
    <t>New Leu</t>
  </si>
  <si>
    <t>RON</t>
  </si>
  <si>
    <t>lei</t>
  </si>
  <si>
    <t>Russia</t>
  </si>
  <si>
    <t>RUB</t>
  </si>
  <si>
    <t>₽</t>
  </si>
  <si>
    <t>Saint Helena</t>
  </si>
  <si>
    <t>SHP</t>
  </si>
  <si>
    <t>Saudi Arabia</t>
  </si>
  <si>
    <t>SAR</t>
  </si>
  <si>
    <t>Serbia</t>
  </si>
  <si>
    <t>Dinar</t>
  </si>
  <si>
    <t>RSD</t>
  </si>
  <si>
    <t>Дин.</t>
  </si>
  <si>
    <t>Seychelles</t>
  </si>
  <si>
    <t>SCR</t>
  </si>
  <si>
    <t>Singapore</t>
  </si>
  <si>
    <t>SGD</t>
  </si>
  <si>
    <t>Slovakia</t>
  </si>
  <si>
    <t>Slovenia</t>
  </si>
  <si>
    <t>Solomon Islands</t>
  </si>
  <si>
    <t>SBD</t>
  </si>
  <si>
    <t>Somalia</t>
  </si>
  <si>
    <t>Shilling</t>
  </si>
  <si>
    <t>SOS</t>
  </si>
  <si>
    <t>S</t>
  </si>
  <si>
    <t>South Africa</t>
  </si>
  <si>
    <t>Rand</t>
  </si>
  <si>
    <t>ZAR</t>
  </si>
  <si>
    <t>Spain</t>
  </si>
  <si>
    <t>Sri Lanka</t>
  </si>
  <si>
    <t>LKR</t>
  </si>
  <si>
    <t>Suriname</t>
  </si>
  <si>
    <t>SRD</t>
  </si>
  <si>
    <t>Sweden</t>
  </si>
  <si>
    <t>SEK</t>
  </si>
  <si>
    <t>Switzerland</t>
  </si>
  <si>
    <t>Franc</t>
  </si>
  <si>
    <t>CHF</t>
  </si>
  <si>
    <t>Syria</t>
  </si>
  <si>
    <t>SYP</t>
  </si>
  <si>
    <t>Taiwan</t>
  </si>
  <si>
    <t>New Dollar</t>
  </si>
  <si>
    <t>TWD</t>
  </si>
  <si>
    <t>NT$</t>
  </si>
  <si>
    <t>Thailand</t>
  </si>
  <si>
    <t>Baht</t>
  </si>
  <si>
    <t>THB</t>
  </si>
  <si>
    <t>฿</t>
  </si>
  <si>
    <t>Trinidad and Tobago</t>
  </si>
  <si>
    <t>TTD</t>
  </si>
  <si>
    <t>TT$</t>
  </si>
  <si>
    <t>Turkey</t>
  </si>
  <si>
    <t>Lira</t>
  </si>
  <si>
    <t>TRL</t>
  </si>
  <si>
    <t>₺</t>
  </si>
  <si>
    <t>Tuvalu</t>
  </si>
  <si>
    <t>TVD</t>
  </si>
  <si>
    <t>Ukraine</t>
  </si>
  <si>
    <t>Hryvna</t>
  </si>
  <si>
    <t>UAH</t>
  </si>
  <si>
    <t>₴</t>
  </si>
  <si>
    <t>United Kingdom</t>
  </si>
  <si>
    <t>GBP</t>
  </si>
  <si>
    <t>Uruguay</t>
  </si>
  <si>
    <t>UYU</t>
  </si>
  <si>
    <t>$U</t>
  </si>
  <si>
    <t>Uzbekistan</t>
  </si>
  <si>
    <t>UZS</t>
  </si>
  <si>
    <t>Venezuela</t>
  </si>
  <si>
    <t>Bolivar Fuerte</t>
  </si>
  <si>
    <t>VEF</t>
  </si>
  <si>
    <t>Bs</t>
  </si>
  <si>
    <t>Viet Nam</t>
  </si>
  <si>
    <t>Dong</t>
  </si>
  <si>
    <t>VND</t>
  </si>
  <si>
    <t>₫</t>
  </si>
  <si>
    <t>Yemen</t>
  </si>
  <si>
    <t>YER</t>
  </si>
  <si>
    <t>Zimbabwe</t>
  </si>
  <si>
    <t>ZWD</t>
  </si>
  <si>
    <t>Z$</t>
  </si>
  <si>
    <t>Expenses represent more than 20% of the budget. Please provide a detailed breakdown of the Travel and Conferences &amp; Meeting expenses in the tabs provided.</t>
  </si>
  <si>
    <t>Drop down list menu</t>
  </si>
  <si>
    <t>Hourly Rate</t>
  </si>
  <si>
    <t># of Hours</t>
  </si>
  <si>
    <t>Daily Rate</t>
  </si>
  <si>
    <t>Deliverable</t>
  </si>
  <si>
    <t>To be billed on an hourly, as needed basis</t>
  </si>
  <si>
    <t>Roll-forward valuation model</t>
  </si>
  <si>
    <t>Full valuation model</t>
  </si>
  <si>
    <r>
      <t xml:space="preserve">Deliverable Cost
</t>
    </r>
    <r>
      <rPr>
        <sz val="11"/>
        <rFont val="Calibri"/>
        <family val="2"/>
      </rPr>
      <t>(provide either a fixed per unit cost or an estimate of hours needed to produce the deliverable)</t>
    </r>
  </si>
  <si>
    <t xml:space="preserve">Deliverable Units
("Deliverable" or "Hours")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</si>
</sst>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3" formatCode="_(* #,##0.00_);_(* \(#,##0.00\);_(* &quot;-&quot;??_);_(@_)"/>
    <numFmt numFmtId="164" formatCode="&quot;$&quot;#,##0.00"/>
    <numFmt numFmtId="165" formatCode="&quot;$&quot;#,##0"/>
    <numFmt numFmtId="166" formatCode="[$USD]\ #,##0.00000"/>
    <numFmt numFmtId="167" formatCode="[$-409]mmmm\ d\,\ yyyy;@"/>
  </numFmts>
  <fonts count="33" x14ac:knownFonts="1">
    <font>
      <sz val="11"/>
      <color theme="1"/>
      <name val="Times New Roman"/>
      <family val="2"/>
      <scheme val="minor"/>
    </font>
    <font>
      <sz val="11"/>
      <color theme="1"/>
      <name val="Times New Roman"/>
      <family val="2"/>
      <scheme val="minor"/>
    </font>
    <font>
      <sz val="11"/>
      <color rgb="FF3F3F76"/>
      <name val="Times New Roman"/>
      <family val="2"/>
      <scheme val="minor"/>
    </font>
    <font>
      <b/>
      <sz val="11"/>
      <color rgb="FF3F3F3F"/>
      <name val="Times New Roman"/>
      <family val="2"/>
      <scheme val="minor"/>
    </font>
    <font>
      <b/>
      <sz val="11"/>
      <color theme="1"/>
      <name val="Times New Roman"/>
      <family val="2"/>
      <scheme val="minor"/>
    </font>
    <font>
      <sz val="18"/>
      <color theme="3"/>
      <name val="Times New Roman"/>
      <family val="2"/>
      <scheme val="major"/>
    </font>
    <font>
      <b/>
      <sz val="15"/>
      <name val="Times New Roman"/>
      <family val="2"/>
      <scheme val="minor"/>
    </font>
    <font>
      <b/>
      <sz val="13"/>
      <name val="Times New Roman"/>
      <family val="2"/>
      <scheme val="minor"/>
    </font>
    <font>
      <sz val="8"/>
      <name val="Times New Roman"/>
      <family val="2"/>
      <scheme val="minor"/>
    </font>
    <font>
      <sz val="24"/>
      <color theme="3"/>
      <name val="Times New Roman"/>
      <family val="1"/>
    </font>
    <font>
      <sz val="12"/>
      <color theme="1"/>
      <name val="Times New Roman"/>
      <family val="1"/>
    </font>
    <font>
      <b/>
      <sz val="11"/>
      <color theme="3"/>
      <name val="Times New Roman"/>
      <family val="2"/>
      <scheme val="minor"/>
    </font>
    <font>
      <sz val="11"/>
      <color rgb="FFFF0000"/>
      <name val="Times New Roman"/>
      <family val="2"/>
      <scheme val="minor"/>
    </font>
    <font>
      <sz val="11"/>
      <color theme="1"/>
      <name val="Calibri"/>
      <family val="2"/>
    </font>
    <font>
      <b/>
      <sz val="18"/>
      <color theme="3"/>
      <name val="Calibri"/>
      <family val="2"/>
    </font>
    <font>
      <sz val="12"/>
      <color theme="1"/>
      <name val="Calibri"/>
      <family val="2"/>
    </font>
    <font>
      <b/>
      <sz val="15"/>
      <name val="Calibri"/>
      <family val="2"/>
    </font>
    <font>
      <b/>
      <sz val="13"/>
      <name val="Calibri"/>
      <family val="2"/>
    </font>
    <font>
      <sz val="11"/>
      <color theme="3"/>
      <name val="Calibri"/>
      <family val="2"/>
    </font>
    <font>
      <b/>
      <sz val="11"/>
      <color theme="3"/>
      <name val="Calibri"/>
      <family val="2"/>
    </font>
    <font>
      <b/>
      <sz val="11"/>
      <name val="Calibri"/>
      <family val="2"/>
    </font>
    <font>
      <sz val="11"/>
      <name val="Calibri"/>
      <family val="2"/>
    </font>
    <font>
      <b/>
      <sz val="11"/>
      <color theme="1"/>
      <name val="Calibri"/>
      <family val="2"/>
    </font>
    <font>
      <i/>
      <sz val="11"/>
      <name val="Calibri"/>
      <family val="2"/>
    </font>
    <font>
      <i/>
      <sz val="11"/>
      <color theme="1"/>
      <name val="Calibri"/>
      <family val="2"/>
    </font>
    <font>
      <sz val="11"/>
      <color theme="0"/>
      <name val="Calibri"/>
      <family val="2"/>
    </font>
    <font>
      <b/>
      <sz val="18"/>
      <name val="Calibri"/>
      <family val="2"/>
    </font>
    <font>
      <b/>
      <sz val="11"/>
      <color theme="0"/>
      <name val="Calibri"/>
      <family val="2"/>
    </font>
    <font>
      <sz val="11"/>
      <color rgb="FF3F3F76"/>
      <name val="Calibri"/>
      <family val="2"/>
    </font>
    <font>
      <b/>
      <sz val="11"/>
      <color rgb="FF3F3F76"/>
      <name val="Calibri"/>
      <family val="2"/>
    </font>
    <font>
      <sz val="24"/>
      <color theme="3"/>
      <name val="Calibri"/>
      <family val="2"/>
    </font>
    <font>
      <sz val="16"/>
      <name val="Calibri"/>
      <family val="2"/>
    </font>
    <font>
      <sz val="12"/>
      <color theme="3"/>
      <name val="Calibri"/>
      <family val="2"/>
    </font>
  </fonts>
  <fills count="10">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6337778862885"/>
        <bgColor indexed="64"/>
      </patternFill>
    </fill>
    <fill>
      <patternFill patternType="solid">
        <fgColor rgb="FFE6EBF6"/>
        <bgColor indexed="64"/>
      </patternFill>
    </fill>
  </fills>
  <borders count="7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n">
        <color auto="1"/>
      </bottom>
      <diagonal/>
    </border>
    <border>
      <left style="thin">
        <color rgb="FF7F7F7F"/>
      </left>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style="thin">
        <color indexed="64"/>
      </bottom>
      <diagonal/>
    </border>
    <border>
      <left style="thin">
        <color rgb="FF7F7F7F"/>
      </left>
      <right style="thin">
        <color indexed="64"/>
      </right>
      <top style="thin">
        <color rgb="FF7F7F7F"/>
      </top>
      <bottom style="thin">
        <color rgb="FF7F7F7F"/>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right style="thin">
        <color rgb="FF7F7F7F"/>
      </right>
      <top/>
      <bottom/>
      <diagonal/>
    </border>
    <border>
      <left style="thin">
        <color rgb="FF7F7F7F"/>
      </left>
      <right/>
      <top/>
      <bottom/>
      <diagonal/>
    </border>
    <border>
      <left style="thin">
        <color theme="6"/>
      </left>
      <right style="thin">
        <color theme="6"/>
      </right>
      <top style="thin">
        <color theme="6"/>
      </top>
      <bottom style="thin">
        <color theme="6"/>
      </bottom>
      <diagonal/>
    </border>
    <border>
      <left style="thin">
        <color theme="6"/>
      </left>
      <right style="thin">
        <color theme="6"/>
      </right>
      <top/>
      <bottom/>
      <diagonal/>
    </border>
    <border>
      <left style="thin">
        <color theme="6"/>
      </left>
      <right style="thin">
        <color theme="6"/>
      </right>
      <top/>
      <bottom style="thin">
        <color auto="1"/>
      </bottom>
      <diagonal/>
    </border>
    <border>
      <left/>
      <right/>
      <top/>
      <bottom style="medium">
        <color theme="4" tint="0.39997558519241921"/>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6"/>
      </left>
      <right style="thin">
        <color theme="6"/>
      </right>
      <top/>
      <bottom style="thin">
        <color theme="6"/>
      </bottom>
      <diagonal/>
    </border>
    <border>
      <left style="thin">
        <color indexed="64"/>
      </left>
      <right style="thin">
        <color theme="6"/>
      </right>
      <top style="thin">
        <color indexed="64"/>
      </top>
      <bottom style="thin">
        <color theme="6"/>
      </bottom>
      <diagonal/>
    </border>
    <border>
      <left style="thin">
        <color theme="6"/>
      </left>
      <right style="thin">
        <color theme="6"/>
      </right>
      <top style="thin">
        <color indexed="64"/>
      </top>
      <bottom style="thin">
        <color theme="6"/>
      </bottom>
      <diagonal/>
    </border>
    <border>
      <left style="thin">
        <color theme="6"/>
      </left>
      <right style="thin">
        <color indexed="64"/>
      </right>
      <top style="thin">
        <color indexed="64"/>
      </top>
      <bottom style="thin">
        <color theme="6"/>
      </bottom>
      <diagonal/>
    </border>
    <border>
      <left style="thin">
        <color indexed="64"/>
      </left>
      <right style="thin">
        <color theme="6"/>
      </right>
      <top style="thin">
        <color theme="6"/>
      </top>
      <bottom style="thin">
        <color theme="6"/>
      </bottom>
      <diagonal/>
    </border>
    <border>
      <left style="thin">
        <color theme="6"/>
      </left>
      <right style="thin">
        <color indexed="64"/>
      </right>
      <top style="thin">
        <color theme="6"/>
      </top>
      <bottom style="thin">
        <color theme="6"/>
      </bottom>
      <diagonal/>
    </border>
    <border>
      <left style="thin">
        <color indexed="64"/>
      </left>
      <right style="thin">
        <color theme="6"/>
      </right>
      <top style="thin">
        <color theme="6"/>
      </top>
      <bottom style="thin">
        <color indexed="64"/>
      </bottom>
      <diagonal/>
    </border>
    <border>
      <left style="thin">
        <color theme="6"/>
      </left>
      <right style="thin">
        <color theme="6"/>
      </right>
      <top style="thin">
        <color theme="6"/>
      </top>
      <bottom style="thin">
        <color indexed="64"/>
      </bottom>
      <diagonal/>
    </border>
    <border>
      <left style="thin">
        <color theme="6"/>
      </left>
      <right style="thin">
        <color indexed="64"/>
      </right>
      <top style="thin">
        <color theme="6"/>
      </top>
      <bottom style="thin">
        <color indexed="64"/>
      </bottom>
      <diagonal/>
    </border>
    <border>
      <left style="thin">
        <color indexed="64"/>
      </left>
      <right style="thin">
        <color theme="6"/>
      </right>
      <top style="thin">
        <color indexed="64"/>
      </top>
      <bottom style="thin">
        <color indexed="64"/>
      </bottom>
      <diagonal/>
    </border>
    <border>
      <left style="thin">
        <color theme="6"/>
      </left>
      <right style="thin">
        <color theme="6"/>
      </right>
      <top style="thin">
        <color indexed="64"/>
      </top>
      <bottom style="thin">
        <color indexed="64"/>
      </bottom>
      <diagonal/>
    </border>
    <border>
      <left style="thin">
        <color theme="6"/>
      </left>
      <right style="thin">
        <color indexed="64"/>
      </right>
      <top style="thin">
        <color indexed="64"/>
      </top>
      <bottom style="thin">
        <color indexed="64"/>
      </bottom>
      <diagonal/>
    </border>
    <border>
      <left style="thin">
        <color rgb="FF7F7F7F"/>
      </left>
      <right style="thin">
        <color rgb="FF7F7F7F"/>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top style="thin">
        <color indexed="64"/>
      </top>
      <bottom style="thin">
        <color indexed="64"/>
      </bottom>
      <diagonal/>
    </border>
    <border>
      <left/>
      <right style="thin">
        <color rgb="FF7F7F7F"/>
      </right>
      <top style="thin">
        <color indexed="64"/>
      </top>
      <bottom style="thin">
        <color indexed="64"/>
      </bottom>
      <diagonal/>
    </border>
    <border>
      <left style="thin">
        <color rgb="FF7F7F7F"/>
      </left>
      <right style="thin">
        <color rgb="FF7F7F7F"/>
      </right>
      <top/>
      <bottom style="thin">
        <color rgb="FF7F7F7F"/>
      </bottom>
      <diagonal/>
    </border>
    <border>
      <left style="thin">
        <color rgb="FF7F7F7F"/>
      </left>
      <right style="thin">
        <color indexed="64"/>
      </right>
      <top/>
      <bottom style="thin">
        <color rgb="FF7F7F7F"/>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theme="0" tint="-0.499984740745262"/>
      </right>
      <top/>
      <bottom style="thin">
        <color theme="0" tint="-0.499984740745262"/>
      </bottom>
      <diagonal/>
    </border>
    <border>
      <left style="thin">
        <color indexed="64"/>
      </left>
      <right style="thin">
        <color theme="6"/>
      </right>
      <top/>
      <bottom style="thin">
        <color theme="6"/>
      </bottom>
      <diagonal/>
    </border>
    <border>
      <left style="thin">
        <color theme="6"/>
      </left>
      <right style="thin">
        <color indexed="64"/>
      </right>
      <top/>
      <bottom style="thin">
        <color theme="6"/>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rgb="FF7F7F7F"/>
      </left>
      <right style="thin">
        <color indexed="64"/>
      </right>
      <top style="thin">
        <color rgb="FF7F7F7F"/>
      </top>
      <bottom style="thin">
        <color indexed="64"/>
      </bottom>
      <diagonal/>
    </border>
    <border>
      <left style="thin">
        <color theme="0" tint="-0.499984740745262"/>
      </left>
      <right style="thin">
        <color indexed="64"/>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indexed="64"/>
      </right>
      <top/>
      <bottom style="thin">
        <color rgb="FF7F7F7F"/>
      </bottom>
      <diagonal/>
    </border>
    <border>
      <left style="thin">
        <color indexed="64"/>
      </left>
      <right style="thin">
        <color indexed="64"/>
      </right>
      <top style="thin">
        <color rgb="FF7F7F7F"/>
      </top>
      <bottom style="thin">
        <color rgb="FF7F7F7F"/>
      </bottom>
      <diagonal/>
    </border>
    <border>
      <left style="thin">
        <color indexed="64"/>
      </left>
      <right style="thin">
        <color indexed="64"/>
      </right>
      <top style="thin">
        <color rgb="FF7F7F7F"/>
      </top>
      <bottom style="thin">
        <color indexed="64"/>
      </bottom>
      <diagonal/>
    </border>
    <border>
      <left style="thin">
        <color indexed="64"/>
      </left>
      <right style="thin">
        <color indexed="64"/>
      </right>
      <top style="thin">
        <color rgb="FF7F7F7F"/>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indexed="64"/>
      </bottom>
      <diagonal/>
    </border>
    <border>
      <left style="thin">
        <color rgb="FF7F7F7F"/>
      </left>
      <right/>
      <top style="thin">
        <color rgb="FF7F7F7F"/>
      </top>
      <bottom style="thin">
        <color indexed="64"/>
      </bottom>
      <diagonal/>
    </border>
    <border>
      <left style="thin">
        <color rgb="FF7F7F7F"/>
      </left>
      <right/>
      <top/>
      <bottom style="thin">
        <color rgb="FF7F7F7F"/>
      </bottom>
      <diagonal/>
    </border>
    <border>
      <left style="thin">
        <color theme="6"/>
      </left>
      <right/>
      <top/>
      <bottom style="thin">
        <color indexed="64"/>
      </bottom>
      <diagonal/>
    </border>
    <border>
      <left style="thin">
        <color theme="6"/>
      </left>
      <right style="thin">
        <color indexed="64"/>
      </right>
      <top/>
      <bottom style="thin">
        <color indexed="64"/>
      </bottom>
      <diagonal/>
    </border>
    <border>
      <left/>
      <right style="thin">
        <color theme="6"/>
      </right>
      <top/>
      <bottom/>
      <diagonal/>
    </border>
    <border>
      <left style="thin">
        <color theme="0" tint="-0.14996795556505021"/>
      </left>
      <right/>
      <top style="thin">
        <color indexed="64"/>
      </top>
      <bottom style="thin">
        <color indexed="64"/>
      </bottom>
      <diagonal/>
    </border>
    <border>
      <left/>
      <right style="thin">
        <color theme="1"/>
      </right>
      <top style="thin">
        <color indexed="64"/>
      </top>
      <bottom style="thin">
        <color indexed="64"/>
      </bottom>
      <diagonal/>
    </border>
    <border>
      <left style="thin">
        <color rgb="FF000000"/>
      </left>
      <right/>
      <top/>
      <bottom style="thin">
        <color indexed="64"/>
      </bottom>
      <diagonal/>
    </border>
    <border>
      <left style="thin">
        <color rgb="FF000000"/>
      </left>
      <right style="thin">
        <color rgb="FF7F7F7F"/>
      </right>
      <top style="thin">
        <color rgb="FF7F7F7F"/>
      </top>
      <bottom style="thin">
        <color rgb="FF7F7F7F"/>
      </bottom>
      <diagonal/>
    </border>
    <border>
      <left style="thin">
        <color rgb="FF000000"/>
      </left>
      <right style="thin">
        <color rgb="FF7F7F7F"/>
      </right>
      <top style="thin">
        <color rgb="FF7F7F7F"/>
      </top>
      <bottom/>
      <diagonal/>
    </border>
    <border>
      <left style="thin">
        <color rgb="FF000000"/>
      </left>
      <right style="thin">
        <color theme="6"/>
      </right>
      <top/>
      <bottom style="thin">
        <color auto="1"/>
      </bottom>
      <diagonal/>
    </border>
    <border>
      <left style="thin">
        <color rgb="FF000000"/>
      </left>
      <right style="thin">
        <color rgb="FF7F7F7F"/>
      </right>
      <top/>
      <bottom style="thin">
        <color rgb="FF7F7F7F"/>
      </bottom>
      <diagonal/>
    </border>
    <border>
      <left style="thin">
        <color rgb="FF000000"/>
      </left>
      <right/>
      <top style="thin">
        <color indexed="64"/>
      </top>
      <bottom style="thin">
        <color indexed="64"/>
      </bottom>
      <diagonal/>
    </border>
    <border>
      <left style="thin">
        <color rgb="FF000000"/>
      </left>
      <right style="thin">
        <color theme="6"/>
      </right>
      <top style="thin">
        <color indexed="64"/>
      </top>
      <bottom style="thin">
        <color indexed="64"/>
      </bottom>
      <diagonal/>
    </border>
    <border>
      <left style="thin">
        <color rgb="FF000000"/>
      </left>
      <right style="thin">
        <color theme="0" tint="-0.499984740745262"/>
      </right>
      <top/>
      <bottom style="thin">
        <color theme="0" tint="-0.499984740745262"/>
      </bottom>
      <diagonal/>
    </border>
    <border>
      <left style="thin">
        <color rgb="FF000000"/>
      </left>
      <right style="thin">
        <color theme="0" tint="-0.499984740745262"/>
      </right>
      <top style="thin">
        <color theme="0" tint="-0.499984740745262"/>
      </top>
      <bottom style="thin">
        <color theme="0" tint="-0.499984740745262"/>
      </bottom>
      <diagonal/>
    </border>
    <border>
      <left style="thin">
        <color rgb="FF000000"/>
      </left>
      <right style="thin">
        <color theme="0" tint="-0.499984740745262"/>
      </right>
      <top style="thin">
        <color theme="0" tint="-0.499984740745262"/>
      </top>
      <bottom style="thin">
        <color indexed="64"/>
      </bottom>
      <diagonal/>
    </border>
  </borders>
  <cellStyleXfs count="13">
    <xf numFmtId="0" fontId="0" fillId="0" borderId="0"/>
    <xf numFmtId="9" fontId="1" fillId="0" borderId="0" applyFont="0" applyFill="0" applyBorder="0" applyAlignment="0" applyProtection="0"/>
    <xf numFmtId="0" fontId="2" fillId="2" borderId="1" applyNumberFormat="0" applyAlignment="0" applyProtection="0"/>
    <xf numFmtId="0" fontId="3" fillId="3" borderId="2" applyNumberFormat="0" applyAlignment="0" applyProtection="0"/>
    <xf numFmtId="0" fontId="5" fillId="0" borderId="0" applyNumberFormat="0" applyFill="0" applyBorder="0" applyAlignment="0" applyProtection="0"/>
    <xf numFmtId="0" fontId="6" fillId="8" borderId="9" applyNumberFormat="0" applyAlignment="0" applyProtection="0"/>
    <xf numFmtId="0" fontId="7" fillId="7" borderId="5" applyNumberFormat="0" applyAlignment="0" applyProtection="0"/>
    <xf numFmtId="0" fontId="4" fillId="0" borderId="0" applyNumberFormat="0" applyFill="0" applyBorder="0" applyAlignment="0" applyProtection="0"/>
    <xf numFmtId="0" fontId="9" fillId="0" borderId="0" applyNumberFormat="0" applyFill="0" applyBorder="0" applyAlignment="0" applyProtection="0"/>
    <xf numFmtId="0" fontId="10" fillId="0" borderId="0"/>
    <xf numFmtId="43" fontId="1" fillId="0" borderId="0" applyFont="0" applyFill="0" applyBorder="0" applyAlignment="0" applyProtection="0"/>
    <xf numFmtId="0" fontId="11" fillId="0" borderId="20" applyNumberFormat="0" applyFill="0" applyAlignment="0" applyProtection="0"/>
    <xf numFmtId="0" fontId="12" fillId="0" borderId="0" applyNumberFormat="0" applyFill="0" applyBorder="0" applyAlignment="0" applyProtection="0"/>
  </cellStyleXfs>
  <cellXfs count="227">
    <xf numFmtId="0" fontId="0" fillId="0" borderId="0" xfId="0"/>
    <xf numFmtId="0" fontId="13" fillId="0" borderId="0" xfId="0" applyFont="1" applyAlignment="1">
      <alignment vertical="center"/>
    </xf>
    <xf numFmtId="164" fontId="15" fillId="0" borderId="0" xfId="0" applyNumberFormat="1" applyFont="1" applyAlignment="1">
      <alignment horizontal="left" vertical="center" indent="1"/>
    </xf>
    <xf numFmtId="0" fontId="13" fillId="0" borderId="0" xfId="0" applyFont="1"/>
    <xf numFmtId="0" fontId="15" fillId="0" borderId="0" xfId="0" applyFont="1" applyAlignment="1">
      <alignment horizontal="left" vertical="center" indent="1"/>
    </xf>
    <xf numFmtId="0" fontId="19" fillId="0" borderId="0" xfId="11" applyFont="1" applyFill="1" applyBorder="1" applyAlignment="1" applyProtection="1">
      <alignment horizontal="center" vertical="center" wrapText="1"/>
    </xf>
    <xf numFmtId="0" fontId="20" fillId="0" borderId="0" xfId="7" applyFont="1" applyBorder="1" applyAlignment="1" applyProtection="1">
      <alignment horizontal="right" vertical="center" wrapText="1" indent="1"/>
    </xf>
    <xf numFmtId="3" fontId="21" fillId="5" borderId="33" xfId="2" applyNumberFormat="1" applyFont="1" applyFill="1" applyBorder="1" applyAlignment="1" applyProtection="1">
      <alignment horizontal="right" vertical="center" wrapText="1" indent="1"/>
    </xf>
    <xf numFmtId="9" fontId="21" fillId="5" borderId="34" xfId="1" applyFont="1" applyFill="1" applyBorder="1" applyAlignment="1" applyProtection="1">
      <alignment horizontal="right" vertical="center" wrapText="1" indent="1"/>
    </xf>
    <xf numFmtId="3" fontId="13" fillId="0" borderId="35" xfId="0" applyNumberFormat="1" applyFont="1" applyBorder="1" applyAlignment="1">
      <alignment horizontal="right" indent="1"/>
    </xf>
    <xf numFmtId="3" fontId="22" fillId="0" borderId="0" xfId="0" applyNumberFormat="1" applyFont="1" applyAlignment="1">
      <alignment horizontal="right" indent="1"/>
    </xf>
    <xf numFmtId="9" fontId="22" fillId="0" borderId="0" xfId="1" applyFont="1" applyAlignment="1">
      <alignment horizontal="right" indent="1"/>
    </xf>
    <xf numFmtId="3" fontId="21" fillId="5" borderId="25" xfId="2" applyNumberFormat="1" applyFont="1" applyFill="1" applyBorder="1" applyAlignment="1" applyProtection="1">
      <alignment horizontal="right" vertical="center" wrapText="1" indent="1"/>
    </xf>
    <xf numFmtId="9" fontId="21" fillId="5" borderId="26" xfId="1" applyFont="1" applyFill="1" applyBorder="1" applyAlignment="1" applyProtection="1">
      <alignment horizontal="right" vertical="center" wrapText="1" indent="1"/>
    </xf>
    <xf numFmtId="3" fontId="13" fillId="0" borderId="27" xfId="0" applyNumberFormat="1" applyFont="1" applyBorder="1" applyAlignment="1">
      <alignment horizontal="right" indent="1"/>
    </xf>
    <xf numFmtId="3" fontId="21" fillId="5" borderId="28" xfId="2" applyNumberFormat="1" applyFont="1" applyFill="1" applyBorder="1" applyAlignment="1" applyProtection="1">
      <alignment horizontal="right" vertical="center" wrapText="1" indent="1"/>
    </xf>
    <xf numFmtId="9" fontId="21" fillId="5" borderId="17" xfId="1" applyFont="1" applyFill="1" applyBorder="1" applyAlignment="1" applyProtection="1">
      <alignment horizontal="right" vertical="center" wrapText="1" indent="1"/>
    </xf>
    <xf numFmtId="3" fontId="13" fillId="0" borderId="29" xfId="0" applyNumberFormat="1" applyFont="1" applyBorder="1" applyAlignment="1">
      <alignment horizontal="right" indent="1"/>
    </xf>
    <xf numFmtId="3" fontId="21" fillId="5" borderId="30" xfId="2" applyNumberFormat="1" applyFont="1" applyFill="1" applyBorder="1" applyAlignment="1" applyProtection="1">
      <alignment horizontal="right" vertical="center" wrapText="1" indent="1"/>
    </xf>
    <xf numFmtId="9" fontId="21" fillId="5" borderId="31" xfId="1" applyFont="1" applyFill="1" applyBorder="1" applyAlignment="1" applyProtection="1">
      <alignment horizontal="right" vertical="center" wrapText="1" indent="1"/>
    </xf>
    <xf numFmtId="3" fontId="13" fillId="0" borderId="32" xfId="0" applyNumberFormat="1" applyFont="1" applyBorder="1" applyAlignment="1">
      <alignment horizontal="right" indent="1"/>
    </xf>
    <xf numFmtId="3" fontId="20" fillId="5" borderId="33" xfId="2" applyNumberFormat="1" applyFont="1" applyFill="1" applyBorder="1" applyAlignment="1" applyProtection="1">
      <alignment horizontal="right" vertical="center" wrapText="1" indent="1"/>
    </xf>
    <xf numFmtId="9" fontId="20" fillId="5" borderId="34" xfId="1" applyFont="1" applyFill="1" applyBorder="1" applyAlignment="1" applyProtection="1">
      <alignment horizontal="right" vertical="center" wrapText="1" indent="1"/>
    </xf>
    <xf numFmtId="3" fontId="22" fillId="0" borderId="35" xfId="0" applyNumberFormat="1" applyFont="1" applyBorder="1" applyAlignment="1">
      <alignment horizontal="right" indent="1"/>
    </xf>
    <xf numFmtId="0" fontId="14" fillId="0" borderId="0" xfId="4" applyFont="1" applyFill="1" applyBorder="1" applyAlignment="1" applyProtection="1">
      <alignment horizontal="center" vertical="center" wrapText="1"/>
    </xf>
    <xf numFmtId="0" fontId="13" fillId="5" borderId="0" xfId="0" applyFont="1" applyFill="1" applyAlignment="1">
      <alignment vertical="center"/>
    </xf>
    <xf numFmtId="0" fontId="16" fillId="8" borderId="22" xfId="5" applyFont="1" applyBorder="1" applyAlignment="1">
      <alignment vertical="center"/>
    </xf>
    <xf numFmtId="0" fontId="21" fillId="0" borderId="0" xfId="0" applyFont="1" applyAlignment="1">
      <alignment horizontal="center" vertical="center" wrapText="1"/>
    </xf>
    <xf numFmtId="0" fontId="21" fillId="0" borderId="0" xfId="0" applyFont="1" applyAlignment="1">
      <alignment horizontal="center" vertical="center"/>
    </xf>
    <xf numFmtId="5" fontId="13" fillId="0" borderId="0" xfId="0" applyNumberFormat="1" applyFont="1" applyAlignment="1">
      <alignment vertical="center"/>
    </xf>
    <xf numFmtId="0" fontId="13" fillId="0" borderId="0" xfId="0" applyFont="1" applyAlignment="1">
      <alignment horizontal="center" vertical="center"/>
    </xf>
    <xf numFmtId="0" fontId="17" fillId="7" borderId="6" xfId="6" applyFont="1" applyBorder="1" applyAlignment="1">
      <alignment vertical="center"/>
    </xf>
    <xf numFmtId="165" fontId="17" fillId="7" borderId="8" xfId="6" applyNumberFormat="1" applyFont="1" applyBorder="1" applyAlignment="1">
      <alignment horizontal="right" vertical="center"/>
    </xf>
    <xf numFmtId="0" fontId="21" fillId="0" borderId="0" xfId="0" applyFont="1" applyAlignment="1">
      <alignment vertical="center"/>
    </xf>
    <xf numFmtId="0" fontId="17" fillId="7" borderId="6" xfId="6" applyFont="1" applyBorder="1" applyAlignment="1">
      <alignment vertical="center" wrapText="1"/>
    </xf>
    <xf numFmtId="0" fontId="13" fillId="0" borderId="0" xfId="0" applyFont="1" applyAlignment="1">
      <alignment horizontal="center" vertical="center" wrapText="1"/>
    </xf>
    <xf numFmtId="0" fontId="13" fillId="0" borderId="0" xfId="0" applyFont="1" applyAlignment="1">
      <alignment horizontal="center"/>
    </xf>
    <xf numFmtId="0" fontId="26" fillId="8" borderId="7" xfId="5" applyFont="1" applyBorder="1" applyAlignment="1">
      <alignment vertical="center" wrapText="1"/>
    </xf>
    <xf numFmtId="0" fontId="26" fillId="8" borderId="8" xfId="5" applyFont="1" applyBorder="1" applyAlignment="1">
      <alignment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8" xfId="0" applyFont="1" applyBorder="1" applyAlignment="1">
      <alignment horizontal="center" vertical="center" wrapText="1"/>
    </xf>
    <xf numFmtId="0" fontId="27" fillId="0" borderId="0" xfId="0" applyFont="1" applyAlignment="1">
      <alignment horizontal="center" vertical="center"/>
    </xf>
    <xf numFmtId="0" fontId="22" fillId="0" borderId="35" xfId="0" applyFont="1" applyBorder="1" applyAlignment="1">
      <alignment horizontal="center" vertical="center" wrapText="1"/>
    </xf>
    <xf numFmtId="0" fontId="22" fillId="0" borderId="5" xfId="0" applyFont="1" applyBorder="1" applyAlignment="1">
      <alignment horizontal="center" vertical="center" wrapText="1"/>
    </xf>
    <xf numFmtId="0" fontId="27" fillId="0" borderId="0" xfId="0" applyFont="1" applyAlignment="1">
      <alignment horizontal="center" vertical="center" wrapText="1"/>
    </xf>
    <xf numFmtId="165" fontId="22" fillId="0" borderId="0" xfId="0" applyNumberFormat="1" applyFont="1" applyAlignment="1">
      <alignment horizontal="center" vertical="center"/>
    </xf>
    <xf numFmtId="4" fontId="28" fillId="0" borderId="43" xfId="2" applyNumberFormat="1" applyFont="1" applyFill="1" applyBorder="1" applyAlignment="1" applyProtection="1">
      <alignment horizontal="center" vertical="center"/>
      <protection locked="0"/>
    </xf>
    <xf numFmtId="4" fontId="28" fillId="0" borderId="49" xfId="2" applyNumberFormat="1" applyFont="1" applyFill="1" applyBorder="1" applyAlignment="1" applyProtection="1">
      <alignment horizontal="center" vertical="center"/>
      <protection locked="0"/>
    </xf>
    <xf numFmtId="9" fontId="22" fillId="0" borderId="0" xfId="1" applyFont="1" applyBorder="1" applyAlignment="1">
      <alignment horizontal="center" vertical="center"/>
    </xf>
    <xf numFmtId="165" fontId="22" fillId="0" borderId="0" xfId="0" quotePrefix="1" applyNumberFormat="1" applyFont="1" applyAlignment="1">
      <alignment horizontal="center" vertical="center"/>
    </xf>
    <xf numFmtId="4" fontId="28" fillId="0" borderId="52" xfId="2" applyNumberFormat="1" applyFont="1" applyFill="1" applyBorder="1" applyAlignment="1" applyProtection="1">
      <alignment horizontal="center" vertical="center"/>
      <protection locked="0"/>
    </xf>
    <xf numFmtId="4" fontId="28" fillId="0" borderId="44" xfId="2" applyNumberFormat="1" applyFont="1" applyFill="1" applyBorder="1" applyAlignment="1" applyProtection="1">
      <alignment horizontal="center" vertical="center"/>
      <protection locked="0"/>
    </xf>
    <xf numFmtId="4" fontId="28" fillId="0" borderId="24" xfId="2" applyNumberFormat="1" applyFont="1" applyFill="1" applyBorder="1" applyAlignment="1" applyProtection="1">
      <alignment horizontal="center" vertical="center"/>
      <protection locked="0"/>
    </xf>
    <xf numFmtId="4" fontId="28" fillId="0" borderId="45" xfId="2" applyNumberFormat="1" applyFont="1" applyFill="1" applyBorder="1" applyAlignment="1" applyProtection="1">
      <alignment horizontal="center" vertical="center"/>
      <protection locked="0"/>
    </xf>
    <xf numFmtId="165" fontId="13" fillId="0" borderId="0" xfId="0" applyNumberFormat="1" applyFont="1" applyAlignment="1">
      <alignment horizontal="center" vertical="center"/>
    </xf>
    <xf numFmtId="9" fontId="13" fillId="0" borderId="0" xfId="1" applyFont="1" applyBorder="1" applyAlignment="1">
      <alignment horizontal="center" vertical="center"/>
    </xf>
    <xf numFmtId="165" fontId="25" fillId="0" borderId="0" xfId="0" applyNumberFormat="1" applyFont="1" applyAlignment="1">
      <alignment horizontal="center" vertical="center"/>
    </xf>
    <xf numFmtId="4" fontId="28" fillId="0" borderId="14" xfId="2" applyNumberFormat="1" applyFont="1" applyFill="1" applyBorder="1" applyAlignment="1" applyProtection="1">
      <alignment horizontal="center" vertical="center"/>
      <protection locked="0"/>
    </xf>
    <xf numFmtId="4" fontId="28" fillId="0" borderId="50" xfId="2" applyNumberFormat="1" applyFont="1" applyFill="1" applyBorder="1" applyAlignment="1" applyProtection="1">
      <alignment horizontal="center" vertical="center"/>
      <protection locked="0"/>
    </xf>
    <xf numFmtId="4" fontId="28" fillId="0" borderId="53" xfId="2" applyNumberFormat="1" applyFont="1" applyFill="1" applyBorder="1" applyAlignment="1" applyProtection="1">
      <alignment horizontal="center" vertical="center"/>
      <protection locked="0"/>
    </xf>
    <xf numFmtId="4" fontId="28" fillId="0" borderId="28" xfId="2" applyNumberFormat="1" applyFont="1" applyFill="1" applyBorder="1" applyAlignment="1" applyProtection="1">
      <alignment horizontal="center" vertical="center"/>
      <protection locked="0"/>
    </xf>
    <xf numFmtId="4" fontId="28" fillId="0" borderId="17" xfId="2" applyNumberFormat="1" applyFont="1" applyFill="1" applyBorder="1" applyAlignment="1" applyProtection="1">
      <alignment horizontal="center" vertical="center"/>
      <protection locked="0"/>
    </xf>
    <xf numFmtId="4" fontId="28" fillId="0" borderId="29" xfId="2" applyNumberFormat="1" applyFont="1" applyFill="1" applyBorder="1" applyAlignment="1" applyProtection="1">
      <alignment horizontal="center" vertical="center"/>
      <protection locked="0"/>
    </xf>
    <xf numFmtId="4" fontId="28" fillId="0" borderId="46" xfId="2" applyNumberFormat="1" applyFont="1" applyFill="1" applyBorder="1" applyAlignment="1" applyProtection="1">
      <alignment horizontal="center" vertical="center"/>
      <protection locked="0"/>
    </xf>
    <xf numFmtId="4" fontId="28" fillId="0" borderId="51" xfId="2" applyNumberFormat="1" applyFont="1" applyFill="1" applyBorder="1" applyAlignment="1" applyProtection="1">
      <alignment horizontal="center" vertical="center"/>
      <protection locked="0"/>
    </xf>
    <xf numFmtId="4" fontId="28" fillId="0" borderId="54" xfId="2" applyNumberFormat="1" applyFont="1" applyFill="1" applyBorder="1" applyAlignment="1" applyProtection="1">
      <alignment horizontal="center" vertical="center"/>
      <protection locked="0"/>
    </xf>
    <xf numFmtId="4" fontId="28" fillId="0" borderId="30" xfId="2" applyNumberFormat="1" applyFont="1" applyFill="1" applyBorder="1" applyAlignment="1" applyProtection="1">
      <alignment horizontal="center" vertical="center"/>
      <protection locked="0"/>
    </xf>
    <xf numFmtId="4" fontId="28" fillId="0" borderId="31" xfId="2" applyNumberFormat="1" applyFont="1" applyFill="1" applyBorder="1" applyAlignment="1" applyProtection="1">
      <alignment horizontal="center" vertical="center"/>
      <protection locked="0"/>
    </xf>
    <xf numFmtId="4" fontId="28" fillId="0" borderId="32" xfId="2" applyNumberFormat="1" applyFont="1" applyFill="1" applyBorder="1" applyAlignment="1" applyProtection="1">
      <alignment horizontal="center" vertical="center"/>
      <protection locked="0"/>
    </xf>
    <xf numFmtId="0" fontId="29" fillId="0" borderId="6" xfId="0" applyFont="1" applyBorder="1" applyAlignment="1" applyProtection="1">
      <alignment horizontal="left" vertical="center" wrapText="1"/>
      <protection locked="0"/>
    </xf>
    <xf numFmtId="0" fontId="13" fillId="0" borderId="7" xfId="0" applyFont="1" applyBorder="1"/>
    <xf numFmtId="0" fontId="17" fillId="7" borderId="7" xfId="6" applyFont="1" applyBorder="1" applyAlignment="1">
      <alignment vertical="center"/>
    </xf>
    <xf numFmtId="0" fontId="17" fillId="7" borderId="8" xfId="6" applyFont="1" applyBorder="1" applyAlignment="1">
      <alignment vertical="center"/>
    </xf>
    <xf numFmtId="0" fontId="22" fillId="0" borderId="0" xfId="0" applyFont="1"/>
    <xf numFmtId="0" fontId="17" fillId="0" borderId="0" xfId="6" applyFont="1" applyFill="1" applyBorder="1" applyAlignment="1"/>
    <xf numFmtId="0" fontId="22" fillId="0" borderId="60"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61" xfId="0" applyFont="1" applyBorder="1" applyAlignment="1">
      <alignment horizontal="center" vertical="center" wrapText="1"/>
    </xf>
    <xf numFmtId="0" fontId="27" fillId="0" borderId="0" xfId="0" applyFont="1" applyAlignment="1">
      <alignment wrapText="1"/>
    </xf>
    <xf numFmtId="0" fontId="27" fillId="0" borderId="0" xfId="0" applyFont="1" applyAlignment="1">
      <alignment horizontal="center"/>
    </xf>
    <xf numFmtId="9" fontId="27" fillId="0" borderId="0" xfId="1" applyFont="1" applyFill="1" applyBorder="1" applyAlignment="1">
      <alignment horizontal="center"/>
    </xf>
    <xf numFmtId="0" fontId="28" fillId="0" borderId="0" xfId="2" applyFont="1" applyFill="1" applyBorder="1" applyAlignment="1">
      <alignment horizontal="left"/>
    </xf>
    <xf numFmtId="9" fontId="22" fillId="0" borderId="0" xfId="1" applyFont="1" applyFill="1" applyBorder="1" applyAlignment="1">
      <alignment horizontal="center"/>
    </xf>
    <xf numFmtId="0" fontId="29" fillId="0" borderId="38" xfId="0" applyFont="1" applyBorder="1" applyAlignment="1" applyProtection="1">
      <alignment horizontal="left" vertical="center" wrapText="1"/>
      <protection locked="0"/>
    </xf>
    <xf numFmtId="0" fontId="29" fillId="0" borderId="7" xfId="0" applyFont="1" applyBorder="1" applyAlignment="1" applyProtection="1">
      <alignment horizontal="center" vertical="center"/>
      <protection locked="0"/>
    </xf>
    <xf numFmtId="0" fontId="17" fillId="7" borderId="7" xfId="6" applyFont="1" applyBorder="1" applyAlignment="1">
      <alignment vertical="center" wrapText="1"/>
    </xf>
    <xf numFmtId="0" fontId="17" fillId="7" borderId="8" xfId="6" applyFont="1" applyBorder="1" applyAlignment="1">
      <alignment vertical="center" wrapText="1"/>
    </xf>
    <xf numFmtId="0" fontId="25" fillId="0" borderId="18" xfId="0" applyFont="1" applyBorder="1" applyAlignment="1">
      <alignment horizontal="center" vertical="center"/>
    </xf>
    <xf numFmtId="0" fontId="27" fillId="0" borderId="18" xfId="0" applyFont="1" applyBorder="1" applyAlignment="1">
      <alignment horizontal="center" vertical="center"/>
    </xf>
    <xf numFmtId="165" fontId="22" fillId="0" borderId="0" xfId="0" applyNumberFormat="1" applyFont="1" applyAlignment="1">
      <alignment horizontal="center" vertical="center" wrapText="1"/>
    </xf>
    <xf numFmtId="0" fontId="28" fillId="0" borderId="40" xfId="2" applyFont="1" applyFill="1" applyBorder="1" applyAlignment="1" applyProtection="1">
      <alignment horizontal="center" vertical="center" wrapText="1"/>
      <protection locked="0"/>
    </xf>
    <xf numFmtId="9" fontId="22" fillId="0" borderId="0" xfId="1" applyFont="1" applyBorder="1" applyAlignment="1">
      <alignment horizontal="center" vertical="center" wrapText="1"/>
    </xf>
    <xf numFmtId="165" fontId="22" fillId="0" borderId="16" xfId="0" applyNumberFormat="1" applyFont="1" applyBorder="1" applyAlignment="1">
      <alignment horizontal="center" vertical="center" wrapText="1"/>
    </xf>
    <xf numFmtId="0" fontId="28" fillId="0" borderId="1" xfId="2" applyFont="1" applyFill="1" applyAlignment="1" applyProtection="1">
      <alignment horizontal="center" vertical="center" wrapText="1"/>
      <protection locked="0"/>
    </xf>
    <xf numFmtId="9" fontId="22" fillId="0" borderId="15" xfId="1" applyFont="1" applyBorder="1" applyAlignment="1">
      <alignment horizontal="center" vertical="center" wrapText="1"/>
    </xf>
    <xf numFmtId="0" fontId="22" fillId="0" borderId="7" xfId="0" applyFont="1" applyBorder="1" applyAlignment="1">
      <alignment vertical="center"/>
    </xf>
    <xf numFmtId="0" fontId="13" fillId="0" borderId="7" xfId="0" applyFont="1" applyBorder="1" applyAlignment="1">
      <alignment vertical="center"/>
    </xf>
    <xf numFmtId="0" fontId="20" fillId="0" borderId="38" xfId="0" applyFont="1" applyBorder="1" applyAlignment="1" applyProtection="1">
      <alignment vertical="center" wrapText="1"/>
      <protection locked="0"/>
    </xf>
    <xf numFmtId="0" fontId="28" fillId="0" borderId="7" xfId="0" applyFont="1" applyBorder="1" applyAlignment="1" applyProtection="1">
      <alignment vertical="center" wrapText="1"/>
      <protection locked="0"/>
    </xf>
    <xf numFmtId="0" fontId="28" fillId="0" borderId="7" xfId="0" applyFont="1" applyBorder="1" applyAlignment="1" applyProtection="1">
      <alignment horizontal="right" vertical="center"/>
      <protection locked="0"/>
    </xf>
    <xf numFmtId="0" fontId="29" fillId="0" borderId="39" xfId="0" applyFont="1" applyBorder="1" applyAlignment="1" applyProtection="1">
      <alignment horizontal="center" vertical="center"/>
      <protection locked="0"/>
    </xf>
    <xf numFmtId="0" fontId="15" fillId="0" borderId="0" xfId="9" applyFont="1"/>
    <xf numFmtId="0" fontId="15" fillId="0" borderId="0" xfId="9" applyFont="1" applyAlignment="1">
      <alignment horizontal="right"/>
    </xf>
    <xf numFmtId="0" fontId="13" fillId="0" borderId="0" xfId="0" applyFont="1" applyAlignment="1">
      <alignment horizontal="right"/>
    </xf>
    <xf numFmtId="0" fontId="15" fillId="0" borderId="0" xfId="9" applyFont="1" applyAlignment="1">
      <alignment horizontal="center"/>
    </xf>
    <xf numFmtId="0" fontId="13" fillId="0" borderId="0" xfId="0" applyFont="1" applyAlignment="1">
      <alignment wrapText="1"/>
    </xf>
    <xf numFmtId="0" fontId="13" fillId="0" borderId="0" xfId="0" quotePrefix="1" applyFont="1"/>
    <xf numFmtId="0" fontId="17" fillId="7" borderId="5" xfId="6" applyFont="1" applyAlignment="1">
      <alignment vertical="center" wrapText="1"/>
    </xf>
    <xf numFmtId="0" fontId="17" fillId="7" borderId="5" xfId="6" applyFont="1" applyAlignment="1" applyProtection="1">
      <alignment horizontal="center" vertical="center" wrapText="1"/>
    </xf>
    <xf numFmtId="0" fontId="18" fillId="0" borderId="5" xfId="4" applyFont="1" applyFill="1" applyBorder="1" applyAlignment="1" applyProtection="1">
      <alignment horizontal="left" vertical="center" wrapText="1" indent="1"/>
      <protection locked="0"/>
    </xf>
    <xf numFmtId="0" fontId="21" fillId="0" borderId="0" xfId="0" applyFont="1" applyAlignment="1">
      <alignment horizontal="left" vertical="center"/>
    </xf>
    <xf numFmtId="0" fontId="13" fillId="0" borderId="0" xfId="0" applyFont="1" applyAlignment="1">
      <alignment horizontal="left" vertical="center"/>
    </xf>
    <xf numFmtId="0" fontId="25" fillId="0" borderId="62" xfId="0" applyFont="1" applyBorder="1" applyAlignment="1">
      <alignment horizontal="center" vertical="center"/>
    </xf>
    <xf numFmtId="167" fontId="18" fillId="0" borderId="8" xfId="4" applyNumberFormat="1" applyFont="1" applyFill="1" applyBorder="1" applyAlignment="1" applyProtection="1">
      <alignment horizontal="center" vertical="center" wrapText="1"/>
      <protection locked="0"/>
    </xf>
    <xf numFmtId="166" fontId="18" fillId="0" borderId="63" xfId="4" applyNumberFormat="1" applyFont="1" applyFill="1" applyBorder="1" applyAlignment="1" applyProtection="1">
      <alignment horizontal="center" vertical="center" wrapText="1"/>
      <protection locked="0"/>
    </xf>
    <xf numFmtId="0" fontId="18" fillId="0" borderId="7" xfId="4" quotePrefix="1" applyFont="1" applyFill="1" applyBorder="1" applyAlignment="1">
      <alignment horizontal="center" vertical="center" wrapText="1"/>
    </xf>
    <xf numFmtId="0" fontId="13" fillId="0" borderId="0" xfId="0" applyFont="1" applyAlignment="1">
      <alignment horizontal="left" vertical="center" wrapText="1"/>
    </xf>
    <xf numFmtId="3" fontId="13" fillId="0" borderId="0" xfId="0" applyNumberFormat="1" applyFont="1" applyAlignment="1">
      <alignment horizontal="right"/>
    </xf>
    <xf numFmtId="3" fontId="21" fillId="0" borderId="0" xfId="0" applyNumberFormat="1" applyFont="1" applyAlignment="1">
      <alignment horizontal="right"/>
    </xf>
    <xf numFmtId="37" fontId="13" fillId="0" borderId="0" xfId="10" applyNumberFormat="1" applyFont="1" applyAlignment="1">
      <alignment horizontal="right"/>
    </xf>
    <xf numFmtId="37" fontId="13" fillId="0" borderId="0" xfId="0" applyNumberFormat="1" applyFont="1" applyAlignment="1">
      <alignment horizontal="right"/>
    </xf>
    <xf numFmtId="4" fontId="28" fillId="9" borderId="11" xfId="2" applyNumberFormat="1" applyFont="1" applyFill="1" applyBorder="1" applyAlignment="1">
      <alignment horizontal="right" vertical="center" wrapText="1"/>
    </xf>
    <xf numFmtId="4" fontId="28" fillId="9" borderId="1" xfId="2" applyNumberFormat="1" applyFont="1" applyFill="1" applyAlignment="1">
      <alignment horizontal="right" vertical="center" wrapText="1"/>
    </xf>
    <xf numFmtId="4" fontId="28" fillId="9" borderId="37" xfId="2" applyNumberFormat="1" applyFont="1" applyFill="1" applyBorder="1" applyAlignment="1">
      <alignment horizontal="right" vertical="center" wrapText="1"/>
    </xf>
    <xf numFmtId="4" fontId="29" fillId="9" borderId="36" xfId="0" applyNumberFormat="1" applyFont="1" applyFill="1" applyBorder="1" applyAlignment="1" applyProtection="1">
      <alignment horizontal="right" vertical="center" wrapText="1"/>
      <protection locked="0"/>
    </xf>
    <xf numFmtId="4" fontId="13" fillId="0" borderId="0" xfId="10" applyNumberFormat="1" applyFont="1" applyAlignment="1">
      <alignment horizontal="center" vertical="center"/>
    </xf>
    <xf numFmtId="0" fontId="21" fillId="0" borderId="0" xfId="0" applyFont="1" applyAlignment="1">
      <alignment horizontal="left" vertical="center" wrapText="1"/>
    </xf>
    <xf numFmtId="0" fontId="28" fillId="0" borderId="40" xfId="2" applyFont="1" applyFill="1" applyBorder="1" applyAlignment="1" applyProtection="1">
      <alignment horizontal="left" vertical="center" wrapText="1"/>
      <protection locked="0"/>
    </xf>
    <xf numFmtId="0" fontId="28" fillId="0" borderId="1" xfId="2" applyFont="1" applyFill="1" applyAlignment="1" applyProtection="1">
      <alignment horizontal="left" vertical="center" wrapText="1"/>
      <protection locked="0"/>
    </xf>
    <xf numFmtId="4" fontId="28" fillId="0" borderId="40" xfId="2" applyNumberFormat="1" applyFont="1" applyFill="1" applyBorder="1" applyAlignment="1" applyProtection="1">
      <alignment horizontal="center" vertical="center"/>
      <protection locked="0"/>
    </xf>
    <xf numFmtId="4" fontId="28" fillId="0" borderId="1" xfId="2" applyNumberFormat="1" applyFont="1" applyFill="1" applyAlignment="1" applyProtection="1">
      <alignment horizontal="center" vertical="center"/>
      <protection locked="0"/>
    </xf>
    <xf numFmtId="1" fontId="28" fillId="0" borderId="40" xfId="2" applyNumberFormat="1" applyFont="1" applyFill="1" applyBorder="1" applyAlignment="1" applyProtection="1">
      <alignment horizontal="center" vertical="center"/>
      <protection locked="0"/>
    </xf>
    <xf numFmtId="1" fontId="28" fillId="0" borderId="1" xfId="2" applyNumberFormat="1" applyFont="1" applyFill="1" applyAlignment="1" applyProtection="1">
      <alignment horizontal="center" vertical="center"/>
      <protection locked="0"/>
    </xf>
    <xf numFmtId="4" fontId="28" fillId="4" borderId="40" xfId="2" applyNumberFormat="1" applyFont="1" applyFill="1" applyBorder="1" applyAlignment="1">
      <alignment horizontal="center" vertical="center"/>
    </xf>
    <xf numFmtId="4" fontId="28" fillId="4" borderId="1" xfId="2" applyNumberFormat="1" applyFont="1" applyFill="1" applyAlignment="1">
      <alignment horizontal="center" vertical="center"/>
    </xf>
    <xf numFmtId="4" fontId="28" fillId="0" borderId="37" xfId="2" applyNumberFormat="1" applyFont="1" applyFill="1" applyBorder="1" applyAlignment="1" applyProtection="1">
      <alignment horizontal="center" vertical="center"/>
      <protection locked="0"/>
    </xf>
    <xf numFmtId="4" fontId="29" fillId="9" borderId="41" xfId="2" applyNumberFormat="1" applyFont="1" applyFill="1" applyBorder="1" applyAlignment="1">
      <alignment horizontal="right" vertical="center" wrapText="1"/>
    </xf>
    <xf numFmtId="4" fontId="28" fillId="9" borderId="48" xfId="2" applyNumberFormat="1" applyFont="1" applyFill="1" applyBorder="1" applyAlignment="1">
      <alignment horizontal="right" vertical="center" wrapText="1"/>
    </xf>
    <xf numFmtId="4" fontId="28" fillId="0" borderId="57" xfId="2" applyNumberFormat="1" applyFont="1" applyFill="1" applyBorder="1" applyAlignment="1" applyProtection="1">
      <alignment horizontal="center" vertical="center"/>
      <protection locked="0"/>
    </xf>
    <xf numFmtId="1" fontId="28" fillId="0" borderId="41" xfId="2" applyNumberFormat="1" applyFont="1" applyFill="1" applyBorder="1" applyAlignment="1" applyProtection="1">
      <alignment horizontal="center" vertical="center"/>
      <protection locked="0"/>
    </xf>
    <xf numFmtId="1" fontId="28" fillId="0" borderId="11" xfId="2" applyNumberFormat="1" applyFont="1" applyFill="1" applyBorder="1" applyAlignment="1" applyProtection="1">
      <alignment horizontal="center" vertical="center"/>
      <protection locked="0"/>
    </xf>
    <xf numFmtId="1" fontId="28" fillId="0" borderId="48" xfId="2" applyNumberFormat="1" applyFont="1" applyFill="1" applyBorder="1" applyAlignment="1" applyProtection="1">
      <alignment horizontal="center" vertical="center"/>
      <protection locked="0"/>
    </xf>
    <xf numFmtId="1" fontId="28" fillId="0" borderId="52" xfId="2" applyNumberFormat="1" applyFont="1" applyFill="1" applyBorder="1" applyAlignment="1" applyProtection="1">
      <alignment horizontal="center" vertical="center"/>
      <protection locked="0"/>
    </xf>
    <xf numFmtId="1" fontId="28" fillId="0" borderId="53" xfId="2" applyNumberFormat="1" applyFont="1" applyFill="1" applyBorder="1" applyAlignment="1" applyProtection="1">
      <alignment horizontal="center" vertical="center"/>
      <protection locked="0"/>
    </xf>
    <xf numFmtId="1" fontId="28" fillId="0" borderId="54" xfId="2" applyNumberFormat="1" applyFont="1" applyFill="1" applyBorder="1" applyAlignment="1" applyProtection="1">
      <alignment horizontal="center" vertical="center"/>
      <protection locked="0"/>
    </xf>
    <xf numFmtId="4" fontId="28" fillId="9" borderId="52" xfId="2" applyNumberFormat="1" applyFont="1" applyFill="1" applyBorder="1" applyAlignment="1" applyProtection="1">
      <alignment horizontal="right" vertical="center"/>
    </xf>
    <xf numFmtId="4" fontId="28" fillId="9" borderId="53" xfId="2" applyNumberFormat="1" applyFont="1" applyFill="1" applyBorder="1" applyAlignment="1" applyProtection="1">
      <alignment horizontal="right" vertical="center"/>
    </xf>
    <xf numFmtId="2" fontId="28" fillId="9" borderId="53" xfId="2" applyNumberFormat="1" applyFont="1" applyFill="1" applyBorder="1" applyAlignment="1">
      <alignment horizontal="right" vertical="center"/>
    </xf>
    <xf numFmtId="4" fontId="28" fillId="9" borderId="55" xfId="2" applyNumberFormat="1" applyFont="1" applyFill="1" applyBorder="1" applyAlignment="1" applyProtection="1">
      <alignment horizontal="right" vertical="center"/>
    </xf>
    <xf numFmtId="4" fontId="29" fillId="9" borderId="5" xfId="0" applyNumberFormat="1" applyFont="1" applyFill="1" applyBorder="1" applyAlignment="1">
      <alignment horizontal="right" vertical="center"/>
    </xf>
    <xf numFmtId="4" fontId="28" fillId="4" borderId="52" xfId="2" applyNumberFormat="1" applyFont="1" applyFill="1" applyBorder="1" applyAlignment="1">
      <alignment horizontal="center" vertical="center"/>
    </xf>
    <xf numFmtId="4" fontId="28" fillId="4" borderId="53" xfId="2" applyNumberFormat="1" applyFont="1" applyFill="1" applyBorder="1" applyAlignment="1">
      <alignment horizontal="center" vertical="center"/>
    </xf>
    <xf numFmtId="4" fontId="28" fillId="4" borderId="54" xfId="2" applyNumberFormat="1" applyFont="1" applyFill="1" applyBorder="1" applyAlignment="1">
      <alignment horizontal="center" vertical="center"/>
    </xf>
    <xf numFmtId="0" fontId="28" fillId="0" borderId="42" xfId="2" applyNumberFormat="1" applyFont="1" applyFill="1" applyBorder="1" applyAlignment="1" applyProtection="1">
      <alignment horizontal="left" vertical="center" wrapText="1"/>
      <protection locked="0"/>
    </xf>
    <xf numFmtId="0" fontId="28" fillId="0" borderId="13" xfId="2" applyNumberFormat="1" applyFont="1" applyFill="1" applyBorder="1" applyAlignment="1" applyProtection="1">
      <alignment horizontal="left" vertical="center" wrapText="1"/>
      <protection locked="0"/>
    </xf>
    <xf numFmtId="0" fontId="28" fillId="0" borderId="47" xfId="2" applyNumberFormat="1" applyFont="1" applyFill="1" applyBorder="1" applyAlignment="1" applyProtection="1">
      <alignment horizontal="left" vertical="center" wrapText="1"/>
      <protection locked="0"/>
    </xf>
    <xf numFmtId="0" fontId="28" fillId="0" borderId="59" xfId="2" applyFont="1" applyFill="1" applyBorder="1" applyAlignment="1" applyProtection="1">
      <alignment horizontal="left" vertical="center" wrapText="1"/>
      <protection locked="0"/>
    </xf>
    <xf numFmtId="0" fontId="28" fillId="0" borderId="4" xfId="2" applyFont="1" applyFill="1" applyBorder="1" applyAlignment="1" applyProtection="1">
      <alignment horizontal="left" vertical="center" wrapText="1"/>
      <protection locked="0"/>
    </xf>
    <xf numFmtId="0" fontId="28" fillId="0" borderId="58" xfId="2" applyFont="1" applyFill="1" applyBorder="1" applyAlignment="1" applyProtection="1">
      <alignment horizontal="left" vertical="center" wrapText="1"/>
      <protection locked="0"/>
    </xf>
    <xf numFmtId="0" fontId="14" fillId="0" borderId="22" xfId="4" applyFont="1" applyFill="1" applyBorder="1" applyAlignment="1">
      <alignment horizontal="left" vertical="center" wrapText="1"/>
    </xf>
    <xf numFmtId="0" fontId="16" fillId="8" borderId="9" xfId="5" applyFont="1" applyAlignment="1">
      <alignment horizontal="center" vertical="center"/>
    </xf>
    <xf numFmtId="4" fontId="28" fillId="0" borderId="40" xfId="2" applyNumberFormat="1" applyFont="1" applyFill="1" applyBorder="1" applyAlignment="1" applyProtection="1">
      <alignment horizontal="center" vertical="center" wrapText="1"/>
      <protection locked="0"/>
    </xf>
    <xf numFmtId="1" fontId="28" fillId="0" borderId="40" xfId="2" applyNumberFormat="1" applyFont="1" applyFill="1" applyBorder="1" applyAlignment="1" applyProtection="1">
      <alignment horizontal="center" vertical="center" wrapText="1"/>
      <protection locked="0"/>
    </xf>
    <xf numFmtId="4" fontId="28" fillId="4" borderId="40" xfId="2" applyNumberFormat="1" applyFont="1" applyFill="1" applyBorder="1" applyAlignment="1">
      <alignment horizontal="center" vertical="center" wrapText="1"/>
    </xf>
    <xf numFmtId="4" fontId="28" fillId="0" borderId="1" xfId="2" applyNumberFormat="1" applyFont="1" applyFill="1" applyAlignment="1" applyProtection="1">
      <alignment horizontal="center" vertical="center" wrapText="1"/>
      <protection locked="0"/>
    </xf>
    <xf numFmtId="1" fontId="28" fillId="0" borderId="1" xfId="2" applyNumberFormat="1" applyFont="1" applyFill="1" applyAlignment="1" applyProtection="1">
      <alignment horizontal="center" vertical="center" wrapText="1"/>
      <protection locked="0"/>
    </xf>
    <xf numFmtId="4" fontId="28" fillId="4" borderId="1" xfId="2" applyNumberFormat="1" applyFont="1" applyFill="1" applyAlignment="1">
      <alignment horizontal="center" vertical="center" wrapText="1"/>
    </xf>
    <xf numFmtId="0" fontId="28" fillId="0" borderId="37" xfId="2" applyFont="1" applyFill="1" applyBorder="1" applyAlignment="1" applyProtection="1">
      <alignment horizontal="left" vertical="center" wrapText="1"/>
      <protection locked="0"/>
    </xf>
    <xf numFmtId="0" fontId="28" fillId="0" borderId="42" xfId="2" applyNumberFormat="1" applyFont="1" applyFill="1" applyBorder="1" applyAlignment="1" applyProtection="1">
      <alignment horizontal="center" vertical="center" wrapText="1"/>
      <protection locked="0"/>
    </xf>
    <xf numFmtId="0" fontId="28" fillId="0" borderId="13" xfId="2" applyNumberFormat="1" applyFont="1" applyFill="1" applyBorder="1" applyAlignment="1" applyProtection="1">
      <alignment horizontal="center" vertical="center" wrapText="1"/>
      <protection locked="0"/>
    </xf>
    <xf numFmtId="0" fontId="28" fillId="0" borderId="47" xfId="2" applyNumberFormat="1" applyFont="1" applyFill="1" applyBorder="1" applyAlignment="1" applyProtection="1">
      <alignment horizontal="center" vertical="center" wrapText="1"/>
      <protection locked="0"/>
    </xf>
    <xf numFmtId="0" fontId="31" fillId="0" borderId="5" xfId="4" applyFont="1" applyFill="1" applyBorder="1" applyAlignment="1" applyProtection="1">
      <alignment horizontal="center" vertical="center" wrapText="1"/>
      <protection locked="0"/>
    </xf>
    <xf numFmtId="0" fontId="21" fillId="0" borderId="0" xfId="0" quotePrefix="1" applyFont="1" applyAlignment="1">
      <alignment horizontal="center" vertical="center" wrapText="1"/>
    </xf>
    <xf numFmtId="4" fontId="28" fillId="9" borderId="41" xfId="2" applyNumberFormat="1" applyFont="1" applyFill="1" applyBorder="1" applyAlignment="1">
      <alignment horizontal="right" vertical="center"/>
    </xf>
    <xf numFmtId="4" fontId="28" fillId="9" borderId="1" xfId="2" applyNumberFormat="1" applyFont="1" applyFill="1" applyAlignment="1">
      <alignment horizontal="right" vertical="center"/>
    </xf>
    <xf numFmtId="4" fontId="29" fillId="9" borderId="36" xfId="0" applyNumberFormat="1" applyFont="1" applyFill="1" applyBorder="1" applyAlignment="1">
      <alignment horizontal="right" vertical="center"/>
    </xf>
    <xf numFmtId="4" fontId="28" fillId="9" borderId="53" xfId="2" applyNumberFormat="1" applyFont="1" applyFill="1" applyBorder="1" applyAlignment="1">
      <alignment horizontal="right" vertical="center"/>
    </xf>
    <xf numFmtId="0" fontId="22" fillId="0" borderId="65" xfId="0" applyFont="1" applyBorder="1" applyAlignment="1">
      <alignment horizontal="center" vertical="center" wrapText="1"/>
    </xf>
    <xf numFmtId="0" fontId="28" fillId="0" borderId="66" xfId="2" applyFont="1" applyFill="1" applyBorder="1" applyAlignment="1" applyProtection="1">
      <alignment horizontal="center" vertical="center"/>
      <protection locked="0"/>
    </xf>
    <xf numFmtId="0" fontId="28" fillId="0" borderId="67" xfId="2" applyFont="1" applyFill="1" applyBorder="1" applyAlignment="1" applyProtection="1">
      <alignment horizontal="center" vertical="center"/>
      <protection locked="0"/>
    </xf>
    <xf numFmtId="0" fontId="22" fillId="0" borderId="68" xfId="0" applyFont="1" applyBorder="1" applyAlignment="1">
      <alignment horizontal="center" vertical="center" wrapText="1"/>
    </xf>
    <xf numFmtId="0" fontId="28" fillId="0" borderId="69" xfId="2" applyFont="1" applyFill="1" applyBorder="1" applyAlignment="1" applyProtection="1">
      <alignment horizontal="center" vertical="center" wrapText="1"/>
      <protection locked="0"/>
    </xf>
    <xf numFmtId="0" fontId="28" fillId="0" borderId="66" xfId="2" applyFont="1" applyFill="1" applyBorder="1" applyAlignment="1" applyProtection="1">
      <alignment horizontal="center" vertical="center" wrapText="1"/>
      <protection locked="0"/>
    </xf>
    <xf numFmtId="0" fontId="28" fillId="0" borderId="66" xfId="2" applyNumberFormat="1" applyFont="1" applyFill="1" applyBorder="1" applyAlignment="1" applyProtection="1">
      <alignment horizontal="center" vertical="center" wrapText="1"/>
      <protection locked="0"/>
    </xf>
    <xf numFmtId="0" fontId="22" fillId="0" borderId="70" xfId="0" applyFont="1" applyBorder="1" applyAlignment="1">
      <alignment vertical="center"/>
    </xf>
    <xf numFmtId="0" fontId="22" fillId="0" borderId="71" xfId="0" applyFont="1" applyBorder="1" applyAlignment="1">
      <alignment horizontal="center" vertical="center" wrapText="1"/>
    </xf>
    <xf numFmtId="0" fontId="28" fillId="0" borderId="72" xfId="2" applyFont="1" applyFill="1" applyBorder="1" applyAlignment="1" applyProtection="1">
      <alignment horizontal="center" vertical="center" wrapText="1"/>
      <protection locked="0"/>
    </xf>
    <xf numFmtId="0" fontId="28" fillId="0" borderId="73" xfId="2" applyFont="1" applyFill="1" applyBorder="1" applyAlignment="1" applyProtection="1">
      <alignment horizontal="center" vertical="center" wrapText="1"/>
      <protection locked="0"/>
    </xf>
    <xf numFmtId="0" fontId="28" fillId="0" borderId="74" xfId="2" applyFont="1" applyFill="1" applyBorder="1" applyAlignment="1" applyProtection="1">
      <alignment horizontal="center" vertical="center" wrapText="1"/>
      <protection locked="0"/>
    </xf>
    <xf numFmtId="3" fontId="13" fillId="0" borderId="0" xfId="10" applyNumberFormat="1" applyFont="1" applyAlignment="1">
      <alignment horizontal="center" vertical="center"/>
    </xf>
    <xf numFmtId="3" fontId="13" fillId="0" borderId="0" xfId="0" applyNumberFormat="1" applyFont="1" applyAlignment="1">
      <alignment vertical="center"/>
    </xf>
    <xf numFmtId="0" fontId="0" fillId="0" borderId="0" xfId="0" applyAlignment="1" applyProtection="1">
      <alignment vertical="top" wrapText="1"/>
      <protection locked="0"/>
    </xf>
    <xf numFmtId="0" fontId="13" fillId="0" borderId="12" xfId="0" applyFont="1" applyBorder="1" applyAlignment="1">
      <alignment horizontal="center" vertical="center"/>
    </xf>
    <xf numFmtId="0" fontId="14" fillId="0" borderId="5" xfId="4" applyFont="1" applyFill="1" applyBorder="1" applyAlignment="1" applyProtection="1">
      <alignment vertical="center"/>
    </xf>
    <xf numFmtId="0" fontId="17" fillId="7" borderId="5" xfId="6" applyFont="1" applyAlignment="1" applyProtection="1">
      <alignment horizontal="center" vertical="center" wrapText="1"/>
    </xf>
    <xf numFmtId="165" fontId="16" fillId="8" borderId="21" xfId="5" applyNumberFormat="1" applyFont="1" applyBorder="1" applyAlignment="1">
      <alignment horizontal="right" vertical="center"/>
    </xf>
    <xf numFmtId="165" fontId="16" fillId="8" borderId="23" xfId="5" applyNumberFormat="1" applyFont="1" applyBorder="1" applyAlignment="1">
      <alignment horizontal="right" vertical="center"/>
    </xf>
    <xf numFmtId="0" fontId="32" fillId="0" borderId="0" xfId="12" applyFont="1" applyFill="1" applyBorder="1" applyAlignment="1" applyProtection="1">
      <alignment horizontal="center" vertical="center" wrapText="1"/>
    </xf>
    <xf numFmtId="165" fontId="14" fillId="0" borderId="21" xfId="4" applyNumberFormat="1" applyFont="1" applyFill="1" applyBorder="1" applyAlignment="1">
      <alignment horizontal="right" vertical="center"/>
    </xf>
    <xf numFmtId="165" fontId="14" fillId="0" borderId="23" xfId="4" applyNumberFormat="1" applyFont="1" applyFill="1" applyBorder="1" applyAlignment="1">
      <alignment horizontal="right" vertical="center"/>
    </xf>
    <xf numFmtId="0" fontId="16" fillId="8" borderId="6" xfId="5" applyFont="1" applyBorder="1" applyAlignment="1">
      <alignment horizontal="left" vertical="center"/>
    </xf>
    <xf numFmtId="0" fontId="16" fillId="8" borderId="7" xfId="5" applyFont="1" applyBorder="1" applyAlignment="1">
      <alignment horizontal="left" vertical="center"/>
    </xf>
    <xf numFmtId="0" fontId="16" fillId="8" borderId="64" xfId="5" applyFont="1" applyBorder="1" applyAlignment="1">
      <alignment horizontal="left" vertical="center"/>
    </xf>
    <xf numFmtId="0" fontId="31" fillId="0" borderId="10" xfId="4" applyFont="1" applyFill="1" applyBorder="1" applyAlignment="1" applyProtection="1">
      <alignment horizontal="left" vertical="center" wrapText="1" indent="1"/>
      <protection locked="0"/>
    </xf>
    <xf numFmtId="0" fontId="31" fillId="0" borderId="3" xfId="4" applyFont="1" applyFill="1" applyBorder="1" applyAlignment="1" applyProtection="1">
      <alignment horizontal="left" vertical="center" wrapText="1" indent="1"/>
      <protection locked="0"/>
    </xf>
    <xf numFmtId="0" fontId="31" fillId="0" borderId="56" xfId="4" applyFont="1" applyFill="1" applyBorder="1" applyAlignment="1" applyProtection="1">
      <alignment horizontal="left" vertical="center" wrapText="1" indent="1"/>
      <protection locked="0"/>
    </xf>
    <xf numFmtId="0" fontId="13" fillId="0" borderId="0" xfId="0" applyFont="1" applyAlignment="1">
      <alignment horizontal="center" vertical="center"/>
    </xf>
    <xf numFmtId="0" fontId="13" fillId="0" borderId="3" xfId="0" applyFont="1" applyBorder="1" applyAlignment="1">
      <alignment horizontal="center" vertical="center"/>
    </xf>
    <xf numFmtId="4" fontId="17" fillId="7" borderId="7" xfId="6" applyNumberFormat="1" applyFont="1" applyBorder="1" applyAlignment="1">
      <alignment vertical="center"/>
    </xf>
    <xf numFmtId="4" fontId="17" fillId="7" borderId="8" xfId="6" applyNumberFormat="1" applyFont="1" applyBorder="1" applyAlignment="1">
      <alignment vertical="center"/>
    </xf>
    <xf numFmtId="0" fontId="17" fillId="7" borderId="6" xfId="6" applyFont="1" applyBorder="1" applyAlignment="1">
      <alignment vertical="center" wrapText="1"/>
    </xf>
    <xf numFmtId="0" fontId="17" fillId="7" borderId="7" xfId="6" applyFont="1" applyBorder="1" applyAlignment="1">
      <alignment vertical="center" wrapText="1"/>
    </xf>
    <xf numFmtId="0" fontId="13" fillId="0" borderId="12" xfId="0" applyFont="1" applyBorder="1" applyAlignment="1">
      <alignment horizontal="center"/>
    </xf>
    <xf numFmtId="4" fontId="26" fillId="8" borderId="7" xfId="5" applyNumberFormat="1" applyFont="1" applyBorder="1" applyAlignment="1">
      <alignment vertical="center" wrapText="1"/>
    </xf>
    <xf numFmtId="4" fontId="17" fillId="7" borderId="7" xfId="6" applyNumberFormat="1" applyFont="1" applyBorder="1" applyAlignment="1">
      <alignment vertical="center" wrapText="1"/>
    </xf>
    <xf numFmtId="0" fontId="26" fillId="8" borderId="6" xfId="5" applyFont="1" applyBorder="1" applyAlignment="1">
      <alignment vertical="center" wrapText="1"/>
    </xf>
    <xf numFmtId="0" fontId="26" fillId="8" borderId="7" xfId="5" applyFont="1" applyBorder="1" applyAlignment="1">
      <alignment vertical="center" wrapText="1"/>
    </xf>
    <xf numFmtId="0" fontId="17" fillId="4" borderId="10" xfId="6" applyFont="1" applyFill="1" applyBorder="1" applyAlignment="1">
      <alignment horizontal="center" vertical="center"/>
    </xf>
    <xf numFmtId="0" fontId="17" fillId="4" borderId="3" xfId="6" applyFont="1" applyFill="1" applyBorder="1" applyAlignment="1">
      <alignment horizontal="center" vertical="center"/>
    </xf>
    <xf numFmtId="0" fontId="17" fillId="4" borderId="56" xfId="6" applyFont="1" applyFill="1" applyBorder="1" applyAlignment="1">
      <alignment horizontal="center" vertical="center"/>
    </xf>
    <xf numFmtId="0" fontId="17" fillId="7" borderId="6" xfId="6" applyFont="1" applyBorder="1" applyAlignment="1">
      <alignment vertical="center"/>
    </xf>
    <xf numFmtId="0" fontId="17" fillId="7" borderId="7" xfId="6" applyFont="1" applyBorder="1" applyAlignment="1">
      <alignment vertical="center"/>
    </xf>
    <xf numFmtId="0" fontId="17" fillId="6" borderId="10" xfId="6" applyFont="1" applyFill="1" applyBorder="1" applyAlignment="1">
      <alignment horizontal="center" vertical="center"/>
    </xf>
    <xf numFmtId="0" fontId="17" fillId="6" borderId="3" xfId="6" applyFont="1" applyFill="1" applyBorder="1" applyAlignment="1">
      <alignment horizontal="center" vertical="center"/>
    </xf>
    <xf numFmtId="0" fontId="17" fillId="6" borderId="56" xfId="6" applyFont="1" applyFill="1" applyBorder="1" applyAlignment="1">
      <alignment horizontal="center" vertical="center"/>
    </xf>
    <xf numFmtId="0" fontId="30" fillId="0" borderId="0" xfId="8" applyFont="1" applyAlignment="1"/>
  </cellXfs>
  <cellStyles count="13">
    <cellStyle name="Comma" xfId="10" builtinId="3"/>
    <cellStyle name="Heading 1" xfId="5" builtinId="16" customBuiltin="1"/>
    <cellStyle name="Heading 2" xfId="6" builtinId="17" customBuiltin="1"/>
    <cellStyle name="Heading 3" xfId="11" builtinId="18"/>
    <cellStyle name="Heading 4" xfId="7" builtinId="19" customBuiltin="1"/>
    <cellStyle name="Input" xfId="2" builtinId="20"/>
    <cellStyle name="Normal" xfId="0" builtinId="0" customBuiltin="1"/>
    <cellStyle name="Normal 2" xfId="9" xr:uid="{F7353DAB-B145-4683-A01B-FB65D8CFA701}"/>
    <cellStyle name="Output" xfId="3" builtinId="21" customBuiltin="1"/>
    <cellStyle name="Percent" xfId="1" builtinId="5"/>
    <cellStyle name="Title" xfId="4" builtinId="15"/>
    <cellStyle name="Title 2" xfId="8" xr:uid="{A5F7A6D8-6EC4-4580-8A2A-BFD91CAAD9CD}"/>
    <cellStyle name="Warning Text" xfId="12" builtinId="11"/>
  </cellStyles>
  <dxfs count="386">
    <dxf>
      <fill>
        <patternFill>
          <bgColor theme="5" tint="0.79998168889431442"/>
        </patternFill>
      </fill>
    </dxf>
    <dxf>
      <fill>
        <patternFill>
          <bgColor theme="5" tint="0.79998168889431442"/>
        </patternFill>
      </fill>
    </dxf>
    <dxf>
      <border>
        <left style="thin">
          <color theme="0" tint="-0.24994659260841701"/>
        </left>
        <right style="thin">
          <color theme="0" tint="-0.499984740745262"/>
        </right>
        <vertical/>
        <horizontal/>
      </border>
    </dxf>
    <dxf>
      <fill>
        <patternFill>
          <bgColor theme="5" tint="0.79998168889431442"/>
        </patternFill>
      </fill>
      <border>
        <left style="thin">
          <color theme="0" tint="-0.24994659260841701"/>
        </left>
        <right style="thin">
          <color theme="0" tint="-0.499984740745262"/>
        </right>
        <vertical/>
        <horizontal/>
      </border>
    </dxf>
    <dxf>
      <font>
        <color theme="4" tint="0.79998168889431442"/>
      </font>
      <border>
        <left/>
        <right style="thin">
          <color auto="1"/>
        </right>
      </border>
    </dxf>
    <dxf>
      <fill>
        <patternFill>
          <bgColor theme="5" tint="0.79998168889431442"/>
        </patternFill>
      </fill>
    </dxf>
    <dxf>
      <fill>
        <patternFill>
          <bgColor rgb="FFE9EDF7"/>
        </patternFill>
      </fill>
    </dxf>
    <dxf>
      <border>
        <left style="thin">
          <color theme="0" tint="-0.24994659260841701"/>
        </left>
        <right style="thin">
          <color theme="0" tint="-0.499984740745262"/>
        </right>
        <vertical/>
        <horizontal/>
      </border>
    </dxf>
    <dxf>
      <fill>
        <patternFill>
          <bgColor theme="5" tint="0.79998168889431442"/>
        </patternFill>
      </fill>
      <border>
        <left style="thin">
          <color theme="0" tint="-0.24994659260841701"/>
        </left>
        <right style="thin">
          <color theme="0" tint="-0.499984740745262"/>
        </right>
        <vertical/>
        <horizontal/>
      </border>
    </dxf>
    <dxf>
      <font>
        <b val="0"/>
        <i val="0"/>
        <color theme="4" tint="0.79998168889431442"/>
      </font>
      <border>
        <left/>
        <right/>
        <vertical/>
        <horizontal/>
      </border>
    </dxf>
    <dxf>
      <fill>
        <patternFill patternType="solid">
          <bgColor theme="5" tint="0.79998168889431442"/>
        </patternFill>
      </fill>
    </dxf>
    <dxf>
      <font>
        <color theme="0"/>
      </font>
      <fill>
        <patternFill>
          <bgColor theme="0"/>
        </patternFill>
      </fill>
      <border>
        <left style="thin">
          <color theme="0" tint="-0.24994659260841701"/>
        </left>
        <right/>
      </border>
    </dxf>
    <dxf>
      <fill>
        <patternFill>
          <bgColor theme="5" tint="0.79998168889431442"/>
        </patternFill>
      </fill>
      <border>
        <left style="thin">
          <color theme="0" tint="-0.14993743705557422"/>
        </left>
        <right style="thin">
          <color theme="0" tint="-0.14996795556505021"/>
        </right>
      </border>
    </dxf>
    <dxf>
      <border>
        <left/>
        <right/>
        <top style="thin">
          <color auto="1"/>
        </top>
        <bottom style="thin">
          <color auto="1"/>
        </bottom>
        <vertical/>
        <horizontal/>
      </border>
    </dxf>
    <dxf>
      <font>
        <b/>
        <i val="0"/>
        <color rgb="FFFF0000"/>
      </font>
    </dxf>
    <dxf>
      <fill>
        <patternFill>
          <bgColor theme="5" tint="0.79998168889431442"/>
        </patternFill>
      </fill>
      <border>
        <right style="thin">
          <color theme="0" tint="-0.14996795556505021"/>
        </right>
        <vertical/>
        <horizontal/>
      </border>
    </dxf>
    <dxf>
      <fill>
        <patternFill>
          <bgColor theme="5" tint="0.79998168889431442"/>
        </patternFill>
      </fill>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name val="Calibri"/>
        <family val="2"/>
        <scheme val="none"/>
      </font>
      <alignment horizontal="center" vertical="bottom" textRotation="0" wrapText="0"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numFmt numFmtId="0" formatCode="General"/>
    </dxf>
    <dxf>
      <font>
        <strike val="0"/>
        <outline val="0"/>
        <shadow val="0"/>
        <u val="none"/>
        <vertAlign val="baseline"/>
        <name val="Calibri"/>
        <family val="2"/>
        <scheme val="none"/>
      </font>
    </dxf>
    <dxf>
      <font>
        <strike val="0"/>
        <outline val="0"/>
        <shadow val="0"/>
        <u val="none"/>
        <vertAlign val="baseline"/>
        <name val="Calibri"/>
        <family val="2"/>
        <scheme val="none"/>
      </font>
    </dxf>
    <dxf>
      <font>
        <b/>
        <i val="0"/>
        <strike val="0"/>
        <condense val="0"/>
        <extend val="0"/>
        <outline val="0"/>
        <shadow val="0"/>
        <u val="none"/>
        <vertAlign val="baseline"/>
        <sz val="11"/>
        <color rgb="FF3F3F76"/>
        <name val="Calibri"/>
        <family val="2"/>
        <scheme val="none"/>
      </font>
      <numFmt numFmtId="4" formatCode="#,##0.00"/>
      <fill>
        <patternFill patternType="solid">
          <fgColor indexed="64"/>
          <bgColor rgb="FFE6EBF6"/>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rgb="FFE6EBF6"/>
        </patternFill>
      </fill>
      <alignment horizontal="right" vertical="center" textRotation="0" wrapText="0" indent="0" justifyLastLine="0" shrinkToFit="0" readingOrder="0"/>
      <border diagonalUp="0" diagonalDown="0">
        <left style="thin">
          <color indexed="64"/>
        </left>
        <right style="thin">
          <color indexed="64"/>
        </right>
        <top style="thin">
          <color rgb="FF7F7F7F"/>
        </top>
        <bottom style="thin">
          <color rgb="FF7F7F7F"/>
        </bottom>
      </border>
      <protection locked="1"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0"/>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3" formatCode="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6"/>
        </left>
        <right style="thin">
          <color indexed="64"/>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6"/>
        </left>
        <right style="thin">
          <color theme="6"/>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6"/>
        </left>
        <right style="thin">
          <color theme="6"/>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theme="6"/>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medium">
          <color theme="6"/>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strike val="0"/>
        <outline val="0"/>
        <shadow val="0"/>
        <u val="none"/>
        <vertAlign val="baseline"/>
        <name val="Calibri"/>
        <family val="2"/>
        <scheme val="none"/>
      </font>
      <numFmt numFmtId="165" formatCode="&quot;$&quot;#,##0"/>
      <fill>
        <patternFill patternType="none">
          <fgColor indexed="64"/>
          <bgColor indexed="65"/>
        </patternFill>
      </fill>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rgb="FF7F7F7F"/>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fill>
        <patternFill patternType="none">
          <fgColor indexed="64"/>
          <bgColor auto="1"/>
        </patternFill>
      </fill>
      <alignment horizontal="center" vertical="center" textRotation="0" wrapText="0" indent="0" justifyLastLine="0" shrinkToFit="0" readingOrder="0"/>
      <border outline="0">
        <left style="thin">
          <color indexed="64"/>
        </left>
        <right style="medium">
          <color theme="6"/>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theme="0" tint="-0.499984740745262"/>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499984740745262"/>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strike val="0"/>
        <outline val="0"/>
        <shadow val="0"/>
        <u val="none"/>
        <vertAlign val="baseline"/>
        <name val="Calibri"/>
        <family val="2"/>
        <scheme val="none"/>
      </font>
      <numFmt numFmtId="165" formatCode="&quot;$&quot;#,##0"/>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i val="0"/>
        <strike val="0"/>
        <condense val="0"/>
        <extend val="0"/>
        <outline val="0"/>
        <shadow val="0"/>
        <u val="none"/>
        <vertAlign val="baseline"/>
        <sz val="11"/>
        <color rgb="FF3F3F76"/>
        <name val="Calibri"/>
        <family val="2"/>
        <scheme val="none"/>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theme="0" tint="-0.499984740745262"/>
        </right>
        <top style="thin">
          <color theme="0" tint="-0.499984740745262"/>
        </top>
        <bottom style="thin">
          <color theme="0" tint="-0.499984740745262"/>
        </bottom>
      </border>
      <protection locked="0" hidden="0"/>
    </dxf>
    <dxf>
      <border>
        <top style="thin">
          <color indexed="64"/>
        </top>
      </border>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alignment horizontal="center" vertical="center" textRotation="0" indent="0" justifyLastLine="0" shrinkToFit="0" readingOrder="0"/>
    </dxf>
    <dxf>
      <font>
        <b/>
        <i val="0"/>
        <strike val="0"/>
        <condense val="0"/>
        <extend val="0"/>
        <outline val="0"/>
        <shadow val="0"/>
        <u val="none"/>
        <vertAlign val="baseline"/>
        <sz val="11"/>
        <color rgb="FF3F3F76"/>
        <name val="Calibri"/>
        <family val="2"/>
        <scheme val="none"/>
      </font>
      <numFmt numFmtId="4" formatCode="#,##0.00"/>
      <fill>
        <patternFill patternType="solid">
          <fgColor indexed="64"/>
          <bgColor theme="8" tint="0.79998168889431442"/>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color rgb="FF3F3F76"/>
        <name val="Calibri"/>
        <family val="2"/>
        <scheme val="none"/>
      </font>
      <numFmt numFmtId="4" formatCode="#,##0.00"/>
      <fill>
        <patternFill patternType="solid">
          <fgColor indexed="64"/>
          <bgColor rgb="FFE6EBF6"/>
        </patternFill>
      </fill>
      <alignment horizontal="right" vertical="center" textRotation="0" wrapText="1" indent="0" justifyLastLine="0" shrinkToFit="0" readingOrder="0"/>
      <border diagonalUp="0" diagonalDown="0">
        <left style="thin">
          <color rgb="FF7F7F7F"/>
        </left>
        <right style="thin">
          <color indexed="64"/>
        </right>
        <top style="thin">
          <color rgb="FF7F7F7F"/>
        </top>
        <bottom style="thin">
          <color rgb="FF7F7F7F"/>
        </bottom>
      </border>
      <protection locked="1" hidden="0"/>
    </dxf>
    <dxf>
      <font>
        <b/>
        <i val="0"/>
        <strike val="0"/>
        <condense val="0"/>
        <extend val="0"/>
        <outline val="0"/>
        <shadow val="0"/>
        <u val="none"/>
        <vertAlign val="baseline"/>
        <sz val="11"/>
        <color rgb="FF3F3F76"/>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style="thin">
          <color indexed="64"/>
        </bottom>
      </border>
      <protection locked="0" hidden="0"/>
    </dxf>
    <dxf>
      <font>
        <b/>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rgb="FF7F7F7F"/>
        </top>
        <bottom style="thin">
          <color rgb="FF7F7F7F"/>
        </bottom>
      </border>
      <protection locked="0" hidden="0"/>
    </dxf>
    <dxf>
      <font>
        <b/>
        <i val="0"/>
        <strike val="0"/>
        <condense val="0"/>
        <extend val="0"/>
        <outline val="0"/>
        <shadow val="0"/>
        <u val="none"/>
        <vertAlign val="baseline"/>
        <sz val="11"/>
        <color rgb="FF3F3F76"/>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style="thin">
          <color indexed="64"/>
        </bottom>
      </border>
      <protection locked="0" hidden="0"/>
    </dxf>
    <dxf>
      <font>
        <b/>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right style="thin">
          <color rgb="FF7F7F7F"/>
        </right>
        <top style="thin">
          <color rgb="FF7F7F7F"/>
        </top>
        <bottom style="thin">
          <color rgb="FF7F7F7F"/>
        </bottom>
      </border>
      <protection locked="0" hidden="0"/>
    </dxf>
    <dxf>
      <font>
        <b/>
        <i val="0"/>
        <strike val="0"/>
        <condense val="0"/>
        <extend val="0"/>
        <outline val="0"/>
        <shadow val="0"/>
        <u val="none"/>
        <vertAlign val="baseline"/>
        <sz val="11"/>
        <color rgb="FF3F3F76"/>
        <name val="Calibr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rgb="FF7F7F7F"/>
        </left>
        <right/>
        <top style="thin">
          <color indexed="64"/>
        </top>
        <bottom style="thin">
          <color indexed="64"/>
        </bottom>
      </border>
      <protection locked="0" hidden="0"/>
    </dxf>
    <dxf>
      <font>
        <strike val="0"/>
        <outline val="0"/>
        <shadow val="0"/>
        <u val="none"/>
        <vertAlign val="baseline"/>
        <name val="Calibr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rgb="FF7F7F7F"/>
        </left>
        <right/>
        <top style="thin">
          <color rgb="FF7F7F7F"/>
        </top>
        <bottom style="thin">
          <color rgb="FF7F7F7F"/>
        </bottom>
      </border>
      <protection locked="0" hidden="0"/>
    </dxf>
    <dxf>
      <border>
        <top style="thin">
          <color indexed="64"/>
        </top>
      </border>
    </dxf>
    <dxf>
      <font>
        <strike val="0"/>
        <outline val="0"/>
        <shadow val="0"/>
        <u val="none"/>
        <vertAlign val="baseline"/>
        <name val="Calibri"/>
        <family val="2"/>
        <scheme val="none"/>
      </font>
    </dxf>
    <dxf>
      <border outline="0">
        <left style="thin">
          <color indexed="64"/>
        </left>
        <top style="thin">
          <color indexed="64"/>
        </top>
      </border>
    </dxf>
    <dxf>
      <font>
        <strike val="0"/>
        <outline val="0"/>
        <shadow val="0"/>
        <u val="none"/>
        <vertAlign val="baseline"/>
        <name val="Calibri"/>
        <family val="2"/>
        <scheme val="none"/>
      </font>
      <alignment vertical="center" textRotation="0" indent="0" justifyLastLine="0" shrinkToFit="0" readingOrder="0"/>
    </dxf>
    <dxf>
      <border>
        <bottom style="thin">
          <color indexed="64"/>
        </bottom>
      </border>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rgb="FF3F3F76"/>
        <name val="Calibri"/>
        <family val="2"/>
        <scheme val="none"/>
      </font>
      <numFmt numFmtId="4" formatCode="#,##0.00"/>
      <fill>
        <patternFill patternType="solid">
          <fgColor indexed="64"/>
          <bgColor rgb="FFE6EBF6"/>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rgb="FFE6EBF6"/>
        </patternFill>
      </fill>
      <alignment horizontal="right"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protection locked="1"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0"/>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3" formatCode="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6"/>
        </left>
        <right style="thin">
          <color indexed="64"/>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6"/>
        </left>
        <right style="thin">
          <color theme="6"/>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6"/>
        </left>
        <right style="thin">
          <color theme="6"/>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theme="6"/>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medium">
          <color theme="6"/>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strike val="0"/>
        <outline val="0"/>
        <shadow val="0"/>
        <u val="none"/>
        <vertAlign val="baseline"/>
        <name val="Calibri"/>
        <family val="2"/>
        <scheme val="none"/>
      </font>
      <numFmt numFmtId="165" formatCode="&quot;$&quot;#,##0"/>
      <fill>
        <patternFill patternType="none">
          <fgColor indexed="64"/>
          <bgColor indexed="65"/>
        </patternFill>
      </fill>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rgb="FF7F7F7F"/>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fill>
        <patternFill patternType="none">
          <fgColor indexed="64"/>
          <bgColor auto="1"/>
        </patternFill>
      </fill>
      <alignment horizontal="center" vertical="center" textRotation="0" wrapText="0" indent="0" justifyLastLine="0" shrinkToFit="0" readingOrder="0"/>
      <border outline="0">
        <left style="thin">
          <color indexed="64"/>
        </left>
        <right style="medium">
          <color theme="6"/>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theme="0" tint="-0.499984740745262"/>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499984740745262"/>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strike val="0"/>
        <outline val="0"/>
        <shadow val="0"/>
        <u val="none"/>
        <vertAlign val="baseline"/>
        <name val="Calibri"/>
        <family val="2"/>
        <scheme val="none"/>
      </font>
      <numFmt numFmtId="165" formatCode="&quot;$&quot;#,##0"/>
      <fill>
        <patternFill patternType="none">
          <fgColor indexed="64"/>
          <bgColor indexed="65"/>
        </patternFill>
      </fill>
      <alignment horizontal="center" vertical="center" textRotation="0" wrapText="0" indent="0" justifyLastLine="0" shrinkToFit="0" readingOrder="0"/>
      <border outline="0">
        <left style="thin">
          <color indexed="64"/>
        </lef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499984740745262"/>
        </left>
        <right style="thin">
          <color rgb="FF7F7F7F"/>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i val="0"/>
        <strike val="0"/>
        <condense val="0"/>
        <extend val="0"/>
        <outline val="0"/>
        <shadow val="0"/>
        <u val="none"/>
        <vertAlign val="baseline"/>
        <sz val="11"/>
        <color rgb="FF3F3F76"/>
        <name val="Calibri"/>
        <family val="2"/>
        <scheme val="none"/>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theme="0" tint="-0.499984740745262"/>
        </right>
        <top style="thin">
          <color theme="0" tint="-0.499984740745262"/>
        </top>
        <bottom style="thin">
          <color theme="0" tint="-0.499984740745262"/>
        </bottom>
      </border>
      <protection locked="0" hidden="0"/>
    </dxf>
    <dxf>
      <border>
        <top style="thin">
          <color indexed="64"/>
        </top>
      </border>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alignment horizontal="center" vertical="center" textRotation="0" indent="0" justifyLastLine="0" shrinkToFit="0" readingOrder="0"/>
    </dxf>
    <dxf>
      <font>
        <b/>
        <i val="0"/>
        <strike val="0"/>
        <condense val="0"/>
        <extend val="0"/>
        <outline val="0"/>
        <shadow val="0"/>
        <u val="none"/>
        <vertAlign val="baseline"/>
        <sz val="11"/>
        <color rgb="FF3F3F76"/>
        <name val="Calibri"/>
        <family val="2"/>
        <scheme val="none"/>
      </font>
      <numFmt numFmtId="2" formatCode="0.00"/>
      <fill>
        <patternFill patternType="solid">
          <fgColor indexed="64"/>
          <bgColor rgb="FFE6EBF6"/>
        </patternFill>
      </fill>
      <alignment horizontal="right" vertical="center" textRotation="0" wrapText="0" indent="0" justifyLastLine="0" shrinkToFit="0" readingOrder="0"/>
      <border diagonalUp="0" diagonalDown="0" outline="0">
        <left style="thin">
          <color rgb="FF7F7F7F"/>
        </left>
        <right style="thin">
          <color rgb="FF7F7F7F"/>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rgb="FFE6EBF6"/>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rgb="FF7F7F7F"/>
        </left>
        <right style="thin">
          <color rgb="FF7F7F7F"/>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rgb="FF7F7F7F"/>
        </left>
        <right style="thin">
          <color rgb="FF7F7F7F"/>
        </right>
      </border>
      <protection locked="0" hidden="0"/>
    </dxf>
    <dxf>
      <font>
        <b/>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style="thin">
          <color rgb="FF000000"/>
        </left>
        <right/>
        <top style="thin">
          <color indexed="64"/>
        </top>
        <bottom style="thin">
          <color indexed="64"/>
        </bottom>
      </border>
    </dxf>
    <dxf>
      <font>
        <strike val="0"/>
        <outline val="0"/>
        <shadow val="0"/>
        <u val="none"/>
        <vertAlign val="baseline"/>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7F7F7F"/>
        </right>
      </border>
      <protection locked="0" hidden="0"/>
    </dxf>
    <dxf>
      <border>
        <top style="thin">
          <color indexed="64"/>
        </top>
      </border>
    </dxf>
    <dxf>
      <font>
        <strike val="0"/>
        <outline val="0"/>
        <shadow val="0"/>
        <u val="none"/>
        <vertAlign val="baseline"/>
        <name val="Calibri"/>
        <family val="2"/>
        <scheme val="none"/>
      </font>
      <alignment vertical="center" textRotation="0" indent="0" justifyLastLine="0" shrinkToFit="0" readingOrder="0"/>
    </dxf>
    <dxf>
      <border outline="0">
        <left style="thin">
          <color theme="1" tint="0.499984740745262"/>
        </left>
        <top style="medium">
          <color indexed="64"/>
        </top>
      </border>
    </dxf>
    <dxf>
      <font>
        <strike val="0"/>
        <outline val="0"/>
        <shadow val="0"/>
        <u val="none"/>
        <vertAlign val="baseline"/>
        <name val="Calibri"/>
        <family val="2"/>
        <scheme val="none"/>
      </font>
      <alignment vertical="top" textRotation="0" wrapText="1"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border diagonalUp="0" diagonalDown="0" outline="0">
        <left style="thin">
          <color theme="6"/>
        </left>
        <right style="thin">
          <color theme="6"/>
        </right>
        <top/>
        <bottom/>
      </border>
    </dxf>
    <dxf>
      <font>
        <b/>
        <i val="0"/>
        <strike val="0"/>
        <condense val="0"/>
        <extend val="0"/>
        <outline val="0"/>
        <shadow val="0"/>
        <u val="none"/>
        <vertAlign val="baseline"/>
        <sz val="11"/>
        <color rgb="FF3F3F76"/>
        <name val="Calibri"/>
        <family val="2"/>
        <scheme val="none"/>
      </font>
      <numFmt numFmtId="4" formatCode="#,##0.00"/>
      <fill>
        <patternFill patternType="solid">
          <fgColor indexed="64"/>
          <bgColor theme="8" tint="0.79998168889431442"/>
        </patternFill>
      </fill>
      <alignment horizontal="right" vertical="center" textRotation="0" wrapText="1" indent="0" justifyLastLine="0" shrinkToFit="0" readingOrder="0"/>
      <border diagonalUp="0" diagonalDown="0" outline="0">
        <left style="thin">
          <color rgb="FF7F7F7F"/>
        </left>
        <right style="thin">
          <color rgb="FF7F7F7F"/>
        </right>
        <top style="thin">
          <color indexed="64"/>
        </top>
        <bottom style="thin">
          <color indexed="64"/>
        </bottom>
      </border>
      <protection locked="0" hidden="0"/>
    </dxf>
    <dxf>
      <font>
        <strike val="0"/>
        <outline val="0"/>
        <shadow val="0"/>
        <u val="none"/>
        <vertAlign val="baseline"/>
        <name val="Calibri"/>
        <family val="2"/>
        <scheme val="none"/>
      </font>
      <numFmt numFmtId="4" formatCode="#,##0.00"/>
      <fill>
        <patternFill patternType="solid">
          <fgColor indexed="64"/>
          <bgColor rgb="FFE6EBF6"/>
        </patternFill>
      </fill>
      <alignment horizontal="right" vertical="center" textRotation="0" wrapText="1" indent="0" justifyLastLine="0" shrinkToFit="0" readingOrder="0"/>
      <border outline="0">
        <left style="thin">
          <color rgb="FF7F7F7F"/>
        </left>
      </border>
      <protection locked="0" hidden="0"/>
    </dxf>
    <dxf>
      <font>
        <b/>
        <i val="0"/>
        <strike val="0"/>
        <condense val="0"/>
        <extend val="0"/>
        <outline val="0"/>
        <shadow val="0"/>
        <u val="none"/>
        <vertAlign val="baseline"/>
        <sz val="11"/>
        <color rgb="FF3F3F76"/>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rgb="FF7F7F7F"/>
        </right>
        <top style="thin">
          <color indexed="64"/>
        </top>
        <bottom style="thin">
          <color indexed="64"/>
        </bottom>
      </border>
      <protection locked="0" hidden="0"/>
    </dxf>
    <dxf>
      <font>
        <b/>
        <strike val="0"/>
        <outline val="0"/>
        <shadow val="0"/>
        <u val="none"/>
        <vertAlign val="baseline"/>
        <color rgb="FF3F3F76"/>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left style="thin">
          <color rgb="FF7F7F7F"/>
        </left>
        <right style="thin">
          <color rgb="FF7F7F7F"/>
        </right>
        <top style="thin">
          <color rgb="FF7F7F7F"/>
        </top>
        <bottom style="thin">
          <color rgb="FF7F7F7F"/>
        </bottom>
      </border>
      <protection locked="0" hidden="0"/>
    </dxf>
    <dxf>
      <font>
        <b val="0"/>
        <i val="0"/>
        <strike val="0"/>
        <condense val="0"/>
        <extend val="0"/>
        <outline val="0"/>
        <shadow val="0"/>
        <u val="none"/>
        <vertAlign val="baseline"/>
        <sz val="11"/>
        <color rgb="FF3F3F76"/>
        <name val="Calibri"/>
        <family val="2"/>
        <scheme val="none"/>
      </font>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protection locked="0" hidden="0"/>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top style="thin">
          <color rgb="FF7F7F7F"/>
        </top>
        <bottom style="thin">
          <color rgb="FF7F7F7F"/>
        </bottom>
      </border>
      <protection locked="0" hidden="0"/>
    </dxf>
    <dxf>
      <font>
        <b val="0"/>
        <i val="0"/>
        <strike val="0"/>
        <condense val="0"/>
        <extend val="0"/>
        <outline val="0"/>
        <shadow val="0"/>
        <u val="none"/>
        <vertAlign val="baseline"/>
        <sz val="11"/>
        <color rgb="FF3F3F76"/>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protection locked="0" hidden="0"/>
    </dxf>
    <dxf>
      <font>
        <strike val="0"/>
        <outline val="0"/>
        <shadow val="0"/>
        <u val="none"/>
        <vertAlign val="baseline"/>
        <name val="Calibr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7F7F7F"/>
        </left>
        <right style="thin">
          <color rgb="FF7F7F7F"/>
        </right>
        <top style="thin">
          <color rgb="FF7F7F7F"/>
        </top>
        <bottom style="thin">
          <color rgb="FF7F7F7F"/>
        </bottom>
      </border>
      <protection locked="0" hidden="0"/>
    </dxf>
    <dxf>
      <font>
        <b/>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rgb="FF7F7F7F"/>
        </left>
        <right/>
        <top style="thin">
          <color indexed="64"/>
        </top>
        <bottom style="thin">
          <color indexed="64"/>
        </bottom>
      </border>
      <protection locked="0" hidden="0"/>
    </dxf>
    <dxf>
      <font>
        <strike val="0"/>
        <outline val="0"/>
        <shadow val="0"/>
        <u val="none"/>
        <vertAlign val="baseline"/>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rgb="FF000000"/>
        </left>
        <right style="thin">
          <color rgb="FF7F7F7F"/>
        </right>
      </border>
      <protection locked="0" hidden="0"/>
    </dxf>
    <dxf>
      <border>
        <top style="thin">
          <color indexed="64"/>
        </top>
      </border>
    </dxf>
    <dxf>
      <font>
        <strike val="0"/>
        <outline val="0"/>
        <shadow val="0"/>
        <u val="none"/>
        <vertAlign val="baseline"/>
        <name val="Calibri"/>
        <family val="2"/>
        <scheme val="none"/>
      </font>
      <border diagonalUp="0" diagonalDown="0" outline="0">
        <left style="thin">
          <color rgb="FF7F7F7F"/>
        </left>
        <right style="thin">
          <color rgb="FF7F7F7F"/>
        </right>
        <top/>
        <bottom/>
      </border>
    </dxf>
    <dxf>
      <font>
        <strike val="0"/>
        <outline val="0"/>
        <shadow val="0"/>
        <u val="none"/>
        <vertAlign val="baseline"/>
        <name val="Calibri"/>
        <family val="2"/>
        <scheme val="none"/>
      </font>
      <alignment vertical="center" textRotation="0" indent="0" justifyLastLine="0" shrinkToFit="0" readingOrder="0"/>
    </dxf>
    <dxf>
      <font>
        <b/>
        <strike val="0"/>
        <outline val="0"/>
        <shadow val="0"/>
        <u val="none"/>
        <vertAlign val="baseline"/>
        <name val="Calibri"/>
        <family val="2"/>
        <scheme val="none"/>
      </font>
      <alignment vertical="center" textRotation="0" wrapText="1" indent="0" justifyLastLine="0" shrinkToFit="0" readingOrder="0"/>
    </dxf>
    <dxf>
      <font>
        <b/>
        <i val="0"/>
        <strike val="0"/>
        <condense val="0"/>
        <extend val="0"/>
        <outline val="0"/>
        <shadow val="0"/>
        <u val="none"/>
        <vertAlign val="baseline"/>
        <sz val="11"/>
        <color rgb="FF3F3F76"/>
        <name val="Calibri"/>
        <family val="2"/>
        <scheme val="none"/>
      </font>
      <numFmt numFmtId="2" formatCode="0.00"/>
      <fill>
        <patternFill patternType="solid">
          <fgColor indexed="64"/>
          <bgColor rgb="FFE6EBF6"/>
        </patternFill>
      </fill>
      <alignment horizontal="right" vertical="center" textRotation="0" wrapText="0" indent="0" justifyLastLine="0" shrinkToFit="0" readingOrder="0"/>
      <border diagonalUp="0" diagonalDown="0" outline="0">
        <left style="thin">
          <color rgb="FF7F7F7F"/>
        </left>
        <right style="thin">
          <color rgb="FF7F7F7F"/>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rgb="FFE6EBF6"/>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rgb="FF7F7F7F"/>
        </left>
        <right style="thin">
          <color rgb="FF7F7F7F"/>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rgb="FF7F7F7F"/>
        </left>
        <right style="thin">
          <color rgb="FF7F7F7F"/>
        </right>
      </border>
      <protection locked="0" hidden="0"/>
    </dxf>
    <dxf>
      <font>
        <b/>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7F7F7F"/>
        </right>
      </border>
      <protection locked="0" hidden="0"/>
    </dxf>
    <dxf>
      <border>
        <top style="thin">
          <color indexed="64"/>
        </top>
      </border>
    </dxf>
    <dxf>
      <font>
        <strike val="0"/>
        <outline val="0"/>
        <shadow val="0"/>
        <u val="none"/>
        <vertAlign val="baseline"/>
        <name val="Calibri"/>
        <family val="2"/>
        <scheme val="none"/>
      </font>
      <alignment vertical="center" textRotation="0" indent="0" justifyLastLine="0" shrinkToFit="0" readingOrder="0"/>
    </dxf>
    <dxf>
      <border outline="0">
        <left style="thin">
          <color theme="1" tint="0.499984740745262"/>
        </left>
        <top style="medium">
          <color indexed="64"/>
        </top>
      </border>
    </dxf>
    <dxf>
      <font>
        <strike val="0"/>
        <outline val="0"/>
        <shadow val="0"/>
        <u val="none"/>
        <vertAlign val="baseline"/>
        <name val="Calibri"/>
        <family val="2"/>
        <scheme val="none"/>
      </font>
      <alignment vertical="top" textRotation="0" wrapText="1" indent="0" justifyLastLine="0" shrinkToFit="0" readingOrder="0"/>
    </dxf>
    <dxf>
      <font>
        <strike val="0"/>
        <outline val="0"/>
        <shadow val="0"/>
        <u val="none"/>
        <vertAlign val="baseline"/>
        <name val="Calibri"/>
        <family val="2"/>
        <scheme val="none"/>
      </font>
      <alignment horizontal="center" vertical="center" textRotation="0" indent="0" justifyLastLine="0" shrinkToFit="0" readingOrder="0"/>
      <border diagonalUp="0" diagonalDown="0" outline="0">
        <left style="thin">
          <color theme="6"/>
        </left>
        <right style="thin">
          <color theme="6"/>
        </right>
        <top/>
      </border>
    </dxf>
    <dxf>
      <font>
        <b val="0"/>
        <i val="0"/>
        <strike val="0"/>
        <condense val="0"/>
        <extend val="0"/>
        <outline val="0"/>
        <shadow val="0"/>
        <u val="none"/>
        <vertAlign val="baseline"/>
        <sz val="11"/>
        <color theme="1"/>
        <name val="Calibri"/>
        <family val="2"/>
        <scheme val="none"/>
      </font>
      <numFmt numFmtId="3" formatCode="#,##0"/>
      <alignment horizontal="general" vertical="center" textRotation="0" wrapText="0" indent="0" justifyLastLine="0" shrinkToFit="0" readingOrder="0"/>
    </dxf>
    <dxf>
      <font>
        <strike val="0"/>
        <outline val="0"/>
        <shadow val="0"/>
        <u val="none"/>
        <vertAlign val="baseline"/>
        <name val="Calibri"/>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dxf>
    <dxf>
      <font>
        <strike val="0"/>
        <outline val="0"/>
        <shadow val="0"/>
        <u val="none"/>
        <vertAlign val="baseline"/>
        <name val="Calibri"/>
        <family val="2"/>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dxf>
    <dxf>
      <font>
        <strike val="0"/>
        <outline val="0"/>
        <shadow val="0"/>
        <u val="none"/>
        <vertAlign val="baseline"/>
        <name val="Calibri"/>
        <family val="2"/>
        <scheme val="none"/>
      </font>
      <numFmt numFmtId="4"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center" textRotation="0" wrapText="0" indent="0" justifyLastLine="0" shrinkToFit="0" readingOrder="0"/>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alignment vertical="center" textRotation="0" indent="0" justifyLastLine="0" shrinkToFit="0" readingOrder="0"/>
    </dxf>
    <dxf>
      <font>
        <strike val="0"/>
        <outline val="0"/>
        <shadow val="0"/>
        <u val="none"/>
        <vertAlign val="baseline"/>
        <name val="Calibri"/>
        <family val="2"/>
        <scheme val="none"/>
      </font>
      <alignment vertical="center" textRotation="0"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5" formatCode="#,##0_);\(#,##0\)"/>
      <alignment horizontal="right" vertical="bottom" textRotation="0" wrapText="0" indent="0" justifyLastLine="0" shrinkToFit="0" readingOrder="0"/>
    </dxf>
    <dxf>
      <font>
        <strike val="0"/>
        <outline val="0"/>
        <shadow val="0"/>
        <u val="none"/>
        <vertAlign val="baseline"/>
        <name val="Calibri"/>
        <family val="2"/>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b val="0"/>
        <i val="0"/>
        <strike val="0"/>
        <condense val="0"/>
        <extend val="0"/>
        <outline val="0"/>
        <shadow val="0"/>
        <u val="none"/>
        <vertAlign val="baseline"/>
        <sz val="11"/>
        <color theme="1"/>
        <name val="Calibri"/>
        <family val="2"/>
        <scheme val="none"/>
      </font>
      <numFmt numFmtId="5" formatCode="#,##0_);\(#,##0\)"/>
      <alignment horizontal="right" vertical="bottom" textRotation="0" wrapText="0" indent="0" justifyLastLine="0" shrinkToFit="0" readingOrder="0"/>
    </dxf>
    <dxf>
      <font>
        <strike val="0"/>
        <outline val="0"/>
        <shadow val="0"/>
        <u val="none"/>
        <vertAlign val="baseline"/>
        <name val="Calibri"/>
        <family val="2"/>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b val="0"/>
        <i val="0"/>
        <strike val="0"/>
        <condense val="0"/>
        <extend val="0"/>
        <outline val="0"/>
        <shadow val="0"/>
        <u val="none"/>
        <vertAlign val="baseline"/>
        <sz val="11"/>
        <color theme="1"/>
        <name val="Calibri"/>
        <family val="2"/>
        <scheme val="none"/>
      </font>
      <numFmt numFmtId="5" formatCode="#,##0_);\(#,##0\)"/>
      <alignment horizontal="right" vertical="bottom" textRotation="0" wrapText="0" indent="0" justifyLastLine="0" shrinkToFit="0" readingOrder="0"/>
    </dxf>
    <dxf>
      <font>
        <strike val="0"/>
        <outline val="0"/>
        <shadow val="0"/>
        <u val="none"/>
        <vertAlign val="baseline"/>
        <name val="Calibri"/>
        <family val="2"/>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b val="0"/>
        <i val="0"/>
        <strike val="0"/>
        <condense val="0"/>
        <extend val="0"/>
        <outline val="0"/>
        <shadow val="0"/>
        <u val="none"/>
        <vertAlign val="baseline"/>
        <sz val="11"/>
        <color theme="1"/>
        <name val="Calibri"/>
        <family val="2"/>
        <scheme val="none"/>
      </font>
      <numFmt numFmtId="5" formatCode="#,##0_);\(#,##0\)"/>
      <alignment horizontal="right" vertical="bottom" textRotation="0" wrapText="0" indent="0" justifyLastLine="0" shrinkToFit="0" readingOrder="0"/>
    </dxf>
    <dxf>
      <font>
        <strike val="0"/>
        <outline val="0"/>
        <shadow val="0"/>
        <u val="none"/>
        <vertAlign val="baseline"/>
        <name val="Calibri"/>
        <family val="2"/>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b val="0"/>
        <i val="0"/>
        <strike val="0"/>
        <condense val="0"/>
        <extend val="0"/>
        <outline val="0"/>
        <shadow val="0"/>
        <u val="none"/>
        <vertAlign val="baseline"/>
        <sz val="11"/>
        <color theme="1"/>
        <name val="Calibri"/>
        <family val="2"/>
        <scheme val="none"/>
      </font>
      <numFmt numFmtId="5" formatCode="#,##0_);\(#,##0\)"/>
      <alignment horizontal="right" vertical="bottom" textRotation="0" wrapText="0" indent="0" justifyLastLine="0" shrinkToFit="0" readingOrder="0"/>
    </dxf>
    <dxf>
      <font>
        <strike val="0"/>
        <outline val="0"/>
        <shadow val="0"/>
        <u val="none"/>
        <vertAlign val="baseline"/>
        <name val="Calibri"/>
        <family val="2"/>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b val="0"/>
        <i val="0"/>
        <strike val="0"/>
        <condense val="0"/>
        <extend val="0"/>
        <outline val="0"/>
        <shadow val="0"/>
        <u val="none"/>
        <vertAlign val="baseline"/>
        <sz val="11"/>
        <color theme="1"/>
        <name val="Calibri"/>
        <family val="2"/>
        <scheme val="none"/>
      </font>
      <numFmt numFmtId="5" formatCode="#,##0_);\(#,##0\)"/>
      <alignment horizontal="right" vertical="bottom" textRotation="0" wrapText="0" indent="0" justifyLastLine="0" shrinkToFit="0" readingOrder="0"/>
    </dxf>
    <dxf>
      <font>
        <strike val="0"/>
        <outline val="0"/>
        <shadow val="0"/>
        <u val="none"/>
        <vertAlign val="baseline"/>
        <name val="Calibri"/>
        <family val="2"/>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strike val="0"/>
        <outline val="0"/>
        <shadow val="0"/>
        <u val="none"/>
        <vertAlign val="baseline"/>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alignment vertical="center" textRotation="0" indent="0" justifyLastLine="0" shrinkToFit="0" readingOrder="0"/>
    </dxf>
    <dxf>
      <font>
        <strike val="0"/>
        <outline val="0"/>
        <shadow val="0"/>
        <u val="none"/>
        <vertAlign val="baseline"/>
        <name val="Calibri"/>
        <family val="2"/>
        <scheme val="none"/>
      </font>
      <alignment vertical="center" textRotation="0" indent="0" justifyLastLine="0" shrinkToFit="0" readingOrder="0"/>
    </dxf>
    <dxf>
      <font>
        <strike val="0"/>
        <outline val="0"/>
        <shadow val="0"/>
        <u val="none"/>
        <vertAlign val="baseline"/>
        <name val="Calibri"/>
        <family val="2"/>
        <scheme val="none"/>
      </font>
      <alignment horizontal="center" vertical="center" textRotation="0" wrapText="1" indent="0" justifyLastLine="0" shrinkToFit="0" readingOrder="0"/>
    </dxf>
    <dxf>
      <font>
        <b val="0"/>
        <strike val="0"/>
        <outline val="0"/>
        <shadow val="0"/>
        <u val="none"/>
        <vertAlign val="baseline"/>
        <sz val="11"/>
        <color auto="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center" textRotation="0" wrapText="0" indent="0" justifyLastLine="0" shrinkToFit="0" readingOrder="0"/>
    </dxf>
    <dxf>
      <font>
        <strike val="0"/>
        <outline val="0"/>
        <shadow val="0"/>
        <u val="none"/>
        <vertAlign val="baseline"/>
        <sz val="11"/>
        <color auto="1"/>
        <name val="Calibri"/>
        <family val="2"/>
        <scheme val="none"/>
      </font>
      <alignment horizontal="left" vertical="center" textRotation="0" wrapText="1" indent="0" justifyLastLine="0" shrinkToFit="0" readingOrder="0"/>
    </dxf>
    <dxf>
      <font>
        <strike val="0"/>
        <outline val="0"/>
        <shadow val="0"/>
        <u val="none"/>
        <vertAlign val="baseline"/>
        <sz val="11"/>
        <color auto="1"/>
        <name val="Calibri"/>
        <family val="2"/>
        <scheme val="none"/>
      </font>
      <alignment vertical="center" textRotation="0" indent="0" justifyLastLine="0" shrinkToFit="0" readingOrder="0"/>
    </dxf>
    <dxf>
      <font>
        <strike val="0"/>
        <outline val="0"/>
        <shadow val="0"/>
        <u val="none"/>
        <vertAlign val="baseline"/>
        <sz val="11"/>
        <color auto="1"/>
        <name val="Calibri"/>
        <family val="2"/>
        <scheme val="none"/>
      </font>
      <alignment vertical="center" textRotation="0" indent="0" justifyLastLine="0" shrinkToFit="0" readingOrder="0"/>
    </dxf>
    <dxf>
      <font>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strike val="0"/>
        <outline val="0"/>
        <shadow val="0"/>
        <u val="none"/>
        <vertAlign val="baseline"/>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dxf>
    <dxf>
      <font>
        <strike val="0"/>
        <outline val="0"/>
        <shadow val="0"/>
        <u val="none"/>
        <vertAlign val="baseline"/>
        <name val="Calibri"/>
        <family val="2"/>
        <scheme val="none"/>
      </font>
      <numFmt numFmtId="4"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dxf>
    <dxf>
      <font>
        <strike val="0"/>
        <outline val="0"/>
        <shadow val="0"/>
        <u val="none"/>
        <vertAlign val="baseline"/>
        <name val="Calibri"/>
        <family val="2"/>
        <scheme val="none"/>
      </font>
      <numFmt numFmtId="4"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alignment vertical="center" textRotation="0" indent="0" justifyLastLine="0" shrinkToFit="0" readingOrder="0"/>
    </dxf>
    <dxf>
      <font>
        <strike val="0"/>
        <outline val="0"/>
        <shadow val="0"/>
        <u val="none"/>
        <vertAlign val="baseline"/>
        <name val="Calibri"/>
        <family val="2"/>
        <scheme val="none"/>
      </font>
      <alignment vertical="center" textRotation="0" indent="0" justifyLastLine="0" shrinkToFit="0" readingOrder="0"/>
    </dxf>
    <dxf>
      <font>
        <strike val="0"/>
        <outline val="0"/>
        <shadow val="0"/>
        <u val="none"/>
        <vertAlign val="baseline"/>
        <sz val="11"/>
        <color auto="1"/>
        <name val="Calibri"/>
        <family val="2"/>
        <scheme val="none"/>
      </font>
      <alignment vertical="center" textRotation="0" indent="0" justifyLastLine="0" shrinkToFit="0" readingOrder="0"/>
    </dxf>
  </dxfs>
  <tableStyles count="0" defaultTableStyle="TableStyleMedium2" defaultPivotStyle="PivotStyleLight16"/>
  <colors>
    <mruColors>
      <color rgb="FFE6EBF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605B032-90DD-407F-9F7E-B0629730BBA6}" name="Fee_for_Service_Fees_Staff" displayName="Fee_for_Service_Fees_Staff" ref="B26:E32" totalsRowCount="1" headerRowDxfId="385" dataDxfId="384" totalsRowDxfId="383">
  <autoFilter ref="B26:E31" xr:uid="{8F2BA77A-E4E1-4A7C-975B-6A208510DBAC}">
    <filterColumn colId="0" hiddenButton="1"/>
    <filterColumn colId="1" hiddenButton="1"/>
    <filterColumn colId="2" hiddenButton="1"/>
    <filterColumn colId="3" hiddenButton="1"/>
  </autoFilter>
  <tableColumns count="4">
    <tableColumn id="1" xr3:uid="{C044849F-3608-4804-80F0-5C4EDECE6DB4}" name="Staff Name, Position/Title" totalsRowLabel="Total" dataDxfId="382" totalsRowDxfId="381"/>
    <tableColumn id="3" xr3:uid="{021F42A4-D055-4386-B051-072CE74BCB1A}" name="Hourly Rate" dataDxfId="380" totalsRowDxfId="379" dataCellStyle="Comma"/>
    <tableColumn id="4" xr3:uid="{2D8E07FC-D29F-4CD8-92ED-B1DCFF890C75}" name="To be billed on an hourly, as needed basis" dataDxfId="378" totalsRowDxfId="377" dataCellStyle="Comma"/>
    <tableColumn id="5" xr3:uid="{1CA76B91-C401-4FD8-861A-7E0246E1C687}" name="Fees" totalsRowFunction="sum" dataDxfId="376" totalsRowDxfId="375">
      <calculatedColumnFormula>Fee_for_Service_Fees_Staff[[#This Row],[Hourly Rate]]*Fee_for_Service_Fees_Staff[[#This Row],[To be billed on an hourly, as needed basis]]</calculatedColumnFormula>
    </tableColumn>
  </tableColumns>
  <tableStyleInfo name="TableStyleLight18" showFirstColumn="0"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3AC4FDB-3345-4691-8FEA-1AB49FF35FCD}" name="Fee_for_Service_Fees_Staff8" displayName="Fee_for_Service_Fees_Staff8" ref="B34:E40" totalsRowCount="1" headerRowDxfId="319" dataDxfId="318" totalsRowDxfId="317">
  <autoFilter ref="B34:E39" xr:uid="{F3AC4FDB-3345-4691-8FEA-1AB49FF35FCD}"/>
  <tableColumns count="4">
    <tableColumn id="1" xr3:uid="{AA57DE13-6EA1-4686-AD61-26FAD2C6FE54}" name="Deliverable" totalsRowLabel="Total" dataDxfId="316" totalsRowDxfId="315"/>
    <tableColumn id="3" xr3:uid="{817D84A0-35B4-4D11-9282-6BA219091C6B}" name="Deliverable Cost_x000a_(provide either a fixed per unit cost or an estimate of hours needed to produce the deliverable)" dataDxfId="314" totalsRowDxfId="313" dataCellStyle="Comma"/>
    <tableColumn id="4" xr3:uid="{2D96D426-400F-45D7-A2B1-8C8F63A3D1BE}" name="Deliverable Units_x000a_(&quot;Deliverable&quot; or &quot;Hours&quot;)_x000a_" dataDxfId="312" totalsRowDxfId="311" dataCellStyle="Comma"/>
    <tableColumn id="5" xr3:uid="{3FA043A1-2BBD-4BDF-AC49-BB0D4E67AA92}" name="Fees" totalsRowFunction="sum" dataDxfId="310" totalsRowDxfId="309">
      <calculatedColumnFormula>Fee_for_Service_Fees_Staff8[[#This Row],[Deliverable Cost
(provide either a fixed per unit cost or an estimate of hours needed to produce the deliverable)]]*Fee_for_Service_Fees_Staff8[[#This Row],[Deliverable Units
("Deliverable" or "Hours")
]]</calculatedColumnFormula>
    </tableColumn>
  </tableColumns>
  <tableStyleInfo name="TableStyleLight18" showFirstColumn="0"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7576B8B-5C4C-451A-9765-30C10A35C956}" name="Travel_Staff" displayName="Travel_Staff" ref="B5:U26" totalsRowCount="1" headerRowDxfId="308" dataDxfId="307" totalsRowDxfId="305" tableBorderDxfId="306" totalsRowBorderDxfId="304">
  <autoFilter ref="B5:U25" xr:uid="{F8C146D9-0A4B-4259-B532-BB8AF73112A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2" xr3:uid="{3BA4654D-8D59-4056-90CF-51A6E1AC155B}" name="Name(s)" totalsRowLabel="Total" dataDxfId="303" totalsRowDxfId="302" dataCellStyle="Input"/>
    <tableColumn id="3" xr3:uid="{0B9BBFDF-0A89-4EA6-8C71-C89A120AA189}" name="Purpose" dataDxfId="301" totalsRowDxfId="300" dataCellStyle="Input"/>
    <tableColumn id="4" xr3:uid="{0F57FE36-0E16-4DC0-A0B1-73BF973879B1}" name="Origin" dataDxfId="299" totalsRowDxfId="298" dataCellStyle="Input"/>
    <tableColumn id="5" xr3:uid="{489F3E21-FDE0-41DD-8936-1DB4B7CC8D46}" name="Destination" dataDxfId="297" totalsRowDxfId="296" dataCellStyle="Input"/>
    <tableColumn id="6" xr3:uid="{3BABFC1F-4604-456C-9E1D-CA334329DF72}" name="Intercity Travel _x000a_(Total for flights, train etc.)" dataDxfId="295" totalsRowDxfId="294" dataCellStyle="Input"/>
    <tableColumn id="7" xr3:uid="{B0DC6FE7-CDA2-4E58-986D-93E42309D9B3}" name="Lodging _x000a_(Per Night)" dataDxfId="293" totalsRowDxfId="292" dataCellStyle="Input"/>
    <tableColumn id="8" xr3:uid="{C511F555-79D6-4391-9A0A-F7DB36360343}" name="Meals _x000a_(Per Day)" dataDxfId="291" totalsRowDxfId="290" dataCellStyle="Input"/>
    <tableColumn id="9" xr3:uid="{2B5AB6D1-3109-4C7A-9DCA-3211BFA5CDD7}" name="Ground Transport_x000a_(Per Day)" dataDxfId="289" totalsRowDxfId="288" dataCellStyle="Input"/>
    <tableColumn id="10" xr3:uid="{34A442B2-A3A6-4C24-A5C7-449134C53E81}" name="Column1" dataDxfId="287" totalsRowDxfId="286">
      <calculatedColumnFormula>IF(ISBLANK(Travel_Staff[[#This Row],['# of Days]]),"","x")</calculatedColumnFormula>
    </tableColumn>
    <tableColumn id="11" xr3:uid="{C46C23AF-F2D2-4DDA-A3DC-24565CC20426}" name="# of Days" dataDxfId="285" totalsRowDxfId="284" dataCellStyle="Input"/>
    <tableColumn id="12" xr3:uid="{76C96F3E-0CF5-4911-9BC2-A2F68BA1A601}" name="Column2" dataDxfId="283" totalsRowDxfId="282" dataCellStyle="Percent">
      <calculatedColumnFormula>IF(ISBLANK(Travel_Staff[[#This Row],['# of Days]]),"","=")</calculatedColumnFormula>
    </tableColumn>
    <tableColumn id="13" xr3:uid="{9FD46739-F077-45A6-9DA5-7EC94807337A}" name="Cost per Trip" dataDxfId="281" totalsRowDxfId="280" dataCellStyle="Input">
      <calculatedColumnFormula>SUM(Travel_Staff[[#This Row],[Intercity Travel 
(Total for flights, train etc.)]],(Travel_Staff[[#This Row],[Lodging 
(Per Night)]]*(Travel_Staff[[#This Row],['# of Days]]-1)),(Travel_Staff[[#This Row],[Meals 
(Per Day)]]*Travel_Staff[[#This Row],['# of Days]]),(Travel_Staff[[#This Row],[Ground Transport
(Per Day)]]*Travel_Staff[[#This Row],['# of Days]]))</calculatedColumnFormula>
    </tableColumn>
    <tableColumn id="14" xr3:uid="{0E5301CE-90B5-4F0F-9050-B85693116C5B}" name="Column3" dataDxfId="279" totalsRowDxfId="278">
      <calculatedColumnFormula>IF(ISBLANK(Travel_Staff[[#This Row],['# of Travelers]]),"","x")</calculatedColumnFormula>
    </tableColumn>
    <tableColumn id="15" xr3:uid="{989FF511-B00B-492D-81E4-8CC7A396EC03}" name="# of Travelers" dataDxfId="277" totalsRowDxfId="276" dataCellStyle="Input"/>
    <tableColumn id="16" xr3:uid="{C2759EE0-3BE3-48B3-B1AE-6138B707F12F}" name="Column4" dataDxfId="275" totalsRowDxfId="274" dataCellStyle="Percent">
      <calculatedColumnFormula>IF(ISBLANK(Travel_Staff[[#This Row],['# of Travelers]]),"","=")</calculatedColumnFormula>
    </tableColumn>
    <tableColumn id="17" xr3:uid="{432F6D70-F936-4F4E-839C-5A8AF412A169}" name="Total per Trip" dataDxfId="273" totalsRowDxfId="272" dataCellStyle="Input">
      <calculatedColumnFormula>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calculatedColumnFormula>
    </tableColumn>
    <tableColumn id="18" xr3:uid="{BECB37DE-548E-4875-8679-BC8B2CD91E48}" name="Column6" dataDxfId="271" totalsRowDxfId="270">
      <calculatedColumnFormula>IF(ISBLANK(Travel_Staff[[#This Row],['# of Trips]]),"","x")</calculatedColumnFormula>
    </tableColumn>
    <tableColumn id="19" xr3:uid="{78840318-6282-4AAB-984D-3142594D646E}" name="# of Trips" dataDxfId="269" totalsRowDxfId="268" dataCellStyle="Input"/>
    <tableColumn id="20" xr3:uid="{5E0B3823-A4F2-4586-984B-D3C0E6D6967A}" name="Column7" dataDxfId="267" totalsRowDxfId="266" dataCellStyle="Percent">
      <calculatedColumnFormula>IF(ISBLANK(Travel_Staff[[#This Row],['# of Trips]]),"","=")</calculatedColumnFormula>
    </tableColumn>
    <tableColumn id="21" xr3:uid="{40CE217E-67ED-409C-81A2-A1389C196248}" name="TOTAL" totalsRowFunction="sum" dataDxfId="265" totalsRowDxfId="264" dataCellStyle="Input">
      <calculatedColumnFormula>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calculatedColumnFormula>
    </tableColumn>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DC8177-9D95-45F6-9557-F349A462690F}" name="Travel_Other" displayName="Travel_Other" ref="B53:F63" totalsRowCount="1" headerRowDxfId="263" dataDxfId="262" totalsRowDxfId="261" totalsRowBorderDxfId="260" headerRowCellStyle="Normal">
  <autoFilter ref="B53:F62" xr:uid="{B741E0B1-DAF3-427A-817C-F16FA425092C}">
    <filterColumn colId="0" hiddenButton="1"/>
    <filterColumn colId="1" hiddenButton="1"/>
    <filterColumn colId="2" hiddenButton="1"/>
    <filterColumn colId="3" hiddenButton="1"/>
    <filterColumn colId="4" hiddenButton="1"/>
  </autoFilter>
  <tableColumns count="5">
    <tableColumn id="2" xr3:uid="{B899F5D0-D10D-4E1D-B247-055161B0B016}" name="Name(s)" totalsRowLabel="Total" dataDxfId="259" totalsRowDxfId="258" dataCellStyle="Input"/>
    <tableColumn id="3" xr3:uid="{21A3A1AD-9D1B-4C5E-8570-1EE835575623}" name="Description" dataDxfId="257" totalsRowDxfId="256" dataCellStyle="Input"/>
    <tableColumn id="13" xr3:uid="{2ABCAC08-7BAE-4DF5-B92A-004E68E649C7}" name="Cost" dataDxfId="255" totalsRowDxfId="254" dataCellStyle="Input"/>
    <tableColumn id="17" xr3:uid="{E6E3A48D-C84E-4C4E-989C-0DCFFE60D77E}" name="Quantity" dataDxfId="253" totalsRowDxfId="252" dataCellStyle="Input"/>
    <tableColumn id="21" xr3:uid="{FCC32A49-AD93-4ADF-A36B-3D7CE5692D03}" name="TOTAL" totalsRowFunction="sum" dataDxfId="251" totalsRowDxfId="250" dataCellStyle="Input">
      <calculatedColumnFormula>Travel_Other[[#This Row],[Cost]]*Travel_Other[[#This Row],[Quantity]]</calculatedColumnFormula>
    </tableColumn>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19083371-FF21-46B2-8957-8FA70EC4BAF4}" name="Travel_Sub" displayName="Travel_Sub" ref="B29:U50" totalsRowCount="1" headerRowDxfId="249" dataDxfId="248" totalsRowDxfId="246" tableBorderDxfId="247" totalsRowBorderDxfId="245">
  <autoFilter ref="B29:U49" xr:uid="{19083371-FF21-46B2-8957-8FA70EC4BAF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2" xr3:uid="{51FA0977-1414-4E5F-87EF-ACAA59B207F0}" name="Name(s)" totalsRowLabel="Total" dataDxfId="244" totalsRowDxfId="243" dataCellStyle="Input"/>
    <tableColumn id="3" xr3:uid="{F490AD5F-F464-4F64-AA4D-8713375D2A26}" name="Purpose" dataDxfId="242" totalsRowDxfId="241" dataCellStyle="Input"/>
    <tableColumn id="4" xr3:uid="{9B965C18-2CFB-44E6-9275-1EC60F22C790}" name="Origin" dataDxfId="240" totalsRowDxfId="239" dataCellStyle="Input"/>
    <tableColumn id="5" xr3:uid="{69F61696-A960-4006-B15D-D9E829D5C56A}" name="Destination" dataDxfId="238" totalsRowDxfId="237" dataCellStyle="Input"/>
    <tableColumn id="6" xr3:uid="{6CEC4421-803B-419C-BC39-90885DAF58A9}" name="Intercity Travel _x000a_(Total for flights, train etc.)" dataDxfId="236" totalsRowDxfId="235" dataCellStyle="Input"/>
    <tableColumn id="7" xr3:uid="{8775CCA9-547C-4C7E-863F-AD36F5FC5427}" name="Lodging _x000a_(Per Night)" dataDxfId="234" totalsRowDxfId="233" dataCellStyle="Input"/>
    <tableColumn id="8" xr3:uid="{65C1CBB8-8E9F-4AEB-A15E-3611C9F872C3}" name="Meals _x000a_(Per Day)" dataDxfId="232" totalsRowDxfId="231" dataCellStyle="Input"/>
    <tableColumn id="9" xr3:uid="{5971B78A-752B-4F3E-AA4D-875A19726CCA}" name="Ground Transport_x000a_(Per Day)" dataDxfId="230" totalsRowDxfId="229" dataCellStyle="Input"/>
    <tableColumn id="10" xr3:uid="{CFB1CA09-AE68-4DEE-B340-59416DA6CD6D}" name="Column1" dataDxfId="228" totalsRowDxfId="227">
      <calculatedColumnFormula>IF(ISBLANK(Travel_Sub[[#This Row],['# of Days]]),"","x")</calculatedColumnFormula>
    </tableColumn>
    <tableColumn id="11" xr3:uid="{193DB3C7-BF6E-49DB-8928-67CDF95B6257}" name="# of Days" dataDxfId="226" totalsRowDxfId="225" dataCellStyle="Input"/>
    <tableColumn id="12" xr3:uid="{45F03CF8-7DFA-4152-97F1-B0273A494DD2}" name="Column2" dataDxfId="224" totalsRowDxfId="223" dataCellStyle="Percent">
      <calculatedColumnFormula>IF(ISBLANK(Travel_Sub[[#This Row],['# of Days]]),"","=")</calculatedColumnFormula>
    </tableColumn>
    <tableColumn id="13" xr3:uid="{9FD4B17C-9F16-4D46-A860-C179D9808B3D}" name="Cost per Trip" dataDxfId="222" totalsRowDxfId="221" dataCellStyle="Input">
      <calculatedColumnFormula>SUM(Travel_Sub[[#This Row],[Intercity Travel 
(Total for flights, train etc.)]],(Travel_Sub[[#This Row],[Lodging 
(Per Night)]]*(Travel_Sub[[#This Row],['# of Days]]-1)),(Travel_Sub[[#This Row],[Meals 
(Per Day)]]*Travel_Sub[[#This Row],['# of Days]]),(Travel_Sub[[#This Row],[Ground Transport
(Per Day)]]*Travel_Sub[[#This Row],['# of Days]]))</calculatedColumnFormula>
    </tableColumn>
    <tableColumn id="14" xr3:uid="{DD9B45F9-F422-4D89-BFC2-F2FCFB1CAF72}" name="Column3" dataDxfId="220" totalsRowDxfId="219">
      <calculatedColumnFormula>IF(ISBLANK(Travel_Sub[[#This Row],['# of Travelers]]),"","x")</calculatedColumnFormula>
    </tableColumn>
    <tableColumn id="15" xr3:uid="{408DD645-E405-4C62-AC26-46E18CD297AF}" name="# of Travelers" dataDxfId="218" totalsRowDxfId="217" dataCellStyle="Input"/>
    <tableColumn id="16" xr3:uid="{2F172C9E-3428-4CAA-A681-8B5D3050A067}" name="Column4" dataDxfId="216" totalsRowDxfId="215" dataCellStyle="Percent">
      <calculatedColumnFormula>IF(ISBLANK(Travel_Sub[[#This Row],['# of Travelers]]),"","=")</calculatedColumnFormula>
    </tableColumn>
    <tableColumn id="17" xr3:uid="{87711386-189A-4745-9689-82D23DF63AD3}" name="Total per Trip" dataDxfId="214" totalsRowDxfId="213" dataCellStyle="Input">
      <calculatedColumnFormula>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calculatedColumnFormula>
    </tableColumn>
    <tableColumn id="18" xr3:uid="{807AFD33-EE00-4050-9AA2-0B1C9FA4191A}" name="Column6" dataDxfId="212" totalsRowDxfId="211">
      <calculatedColumnFormula>IF(ISBLANK(Travel_Sub[[#This Row],['# of Trips]]),"","x")</calculatedColumnFormula>
    </tableColumn>
    <tableColumn id="19" xr3:uid="{3EF4FBF2-7CEB-4F9D-9D29-54BE617F36D5}" name="# of Trips" dataDxfId="210" totalsRowDxfId="209" dataCellStyle="Input"/>
    <tableColumn id="20" xr3:uid="{03B86EF8-C626-4330-9E83-96B6D8EC6919}" name="Column7" dataDxfId="208" totalsRowDxfId="207" dataCellStyle="Percent">
      <calculatedColumnFormula>IF(ISBLANK(Travel_Sub[[#This Row],['# of Trips]]),"","=")</calculatedColumnFormula>
    </tableColumn>
    <tableColumn id="21" xr3:uid="{D95B8FB0-4CD7-495D-8E4A-A3440A2B9B65}" name="TOTAL" totalsRowFunction="sum" dataDxfId="206" totalsRowDxfId="205" dataCellStyle="Input">
      <calculatedColumnFormula>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calculatedColumnFormula>
    </tableColumn>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6AA0B44-F88D-4C8F-BF29-59245A61F177}" name="Conferences_Staff" displayName="Conferences_Staff" ref="B6:AM18" totalsRowCount="1" headerRowDxfId="204" dataDxfId="203" totalsRowDxfId="202" totalsRowBorderDxfId="201">
  <tableColumns count="38">
    <tableColumn id="1" xr3:uid="{3A056B47-204E-4DB0-9FFA-66EB28D6CDB7}" name="Conference/Meeting Name" totalsRowLabel="Total" dataDxfId="200" totalsRowDxfId="199" dataCellStyle="Input"/>
    <tableColumn id="21" xr3:uid="{4380BD3C-1256-46D1-983A-24EDFE25C5D2}" name="Purpose" dataDxfId="198" totalsRowDxfId="197" dataCellStyle="Input"/>
    <tableColumn id="4" xr3:uid="{FE8E8D81-38B1-4398-AAE9-A2B7AF6B9902}" name="Location" dataDxfId="196" totalsRowDxfId="195" dataCellStyle="Input"/>
    <tableColumn id="18" xr3:uid="{5202708C-B781-47A3-B529-24EA7CB89F63}" name="# of Meetings " dataDxfId="194" totalsRowDxfId="193" dataCellStyle="Input"/>
    <tableColumn id="40" xr3:uid="{4467D4A6-E700-45B1-8D63-2BB0FA0688F4}" name="Column1" dataDxfId="192" totalsRowDxfId="191" dataCellStyle="Input">
      <calculatedColumnFormula>IF(ISBLANK(Conferences_Staff[[#This Row],['# of Rental Days]]),"","x")</calculatedColumnFormula>
    </tableColumn>
    <tableColumn id="5" xr3:uid="{6275CC4F-3C57-47A1-B770-C1A7BA71EC6E}" name="Event Space Rental _x000a_(Per Day)" dataDxfId="190" totalsRowDxfId="189" dataCellStyle="Input"/>
    <tableColumn id="6" xr3:uid="{D722AE0E-9659-45CE-AAB7-E8EC7222F3F3}" name="Audio/Visual Rental _x000a_(Per Day)" dataDxfId="188" totalsRowDxfId="187" dataCellStyle="Input"/>
    <tableColumn id="7" xr3:uid="{E666460F-7EA3-46C2-A8AA-455AC0EF2F22}" name="Column12" dataDxfId="186" totalsRowDxfId="185">
      <calculatedColumnFormula>IF(ISBLANK(Conferences_Staff[[#This Row],['# of Rental Days]]),"","x")</calculatedColumnFormula>
    </tableColumn>
    <tableColumn id="8" xr3:uid="{5043BF11-7F47-4F9B-9750-1AFCC2EE92D0}" name="# of Rental Days" dataDxfId="184" totalsRowDxfId="183" dataCellStyle="Input"/>
    <tableColumn id="9" xr3:uid="{8DCAD20A-E8D2-4206-9FA2-460696DCB122}" name="Column4" dataDxfId="182" totalsRowDxfId="181" dataCellStyle="Percent">
      <calculatedColumnFormula>IF(ISBLANK(Conferences_Staff[[#This Row],['# of Rental Days]]),"","=")</calculatedColumnFormula>
    </tableColumn>
    <tableColumn id="10" xr3:uid="{FB09C7AC-C9F2-48F5-9F78-F4259355EBD0}" name="Total Rental" dataDxfId="180" totalsRowDxfId="179" dataCellStyle="Input">
      <calculatedColumnFormula>Conferences_Staff[[#This Row],['# of Meetings ]]*(SUM(Conferences_Staff[[#This Row],[Event Space Rental 
(Per Day)]],Conferences_Staff[[#This Row],[Audio/Visual Rental 
(Per Day)]])*Conferences_Staff[[#This Row],['# of Rental Days]])</calculatedColumnFormula>
    </tableColumn>
    <tableColumn id="11" xr3:uid="{1C10D8BB-80A0-4C25-AD4A-19D22EA6ADDA}" name="Column5" dataDxfId="178" totalsRowDxfId="177"/>
    <tableColumn id="12" xr3:uid="{CC2EFFA9-5939-4672-B259-61A8080A552C}" name="Food/Beverages_x000a_(Per Person)" dataDxfId="176" totalsRowDxfId="175" dataCellStyle="Input"/>
    <tableColumn id="13" xr3:uid="{E2EFC75F-D5BD-43C4-B384-E1E16EA4041D}" name="Column6" dataDxfId="174" totalsRowDxfId="173">
      <calculatedColumnFormula>IF(ISBLANK(Conferences_Staff[[#This Row],['# of Attendees]]),"","x")</calculatedColumnFormula>
    </tableColumn>
    <tableColumn id="14" xr3:uid="{BAF54D01-7421-40B4-B99A-CF2D2E99EE12}" name="# of Attendees" dataDxfId="172" totalsRowDxfId="171" dataCellStyle="Input"/>
    <tableColumn id="22" xr3:uid="{26EC6BA1-DC9C-487B-981C-CEFCE5EAA8F4}" name="Column62" dataDxfId="170" totalsRowDxfId="169" dataCellStyle="Input">
      <calculatedColumnFormula>IF(ISBLANK(Conferences_Staff[[#This Row],['# of Attendees]]),"","x")</calculatedColumnFormula>
    </tableColumn>
    <tableColumn id="3" xr3:uid="{FEB3F0DF-805E-4DA9-9AB6-BD1895EDA3E2}" name="# of Catering Days" dataDxfId="168" totalsRowDxfId="167" dataCellStyle="Input"/>
    <tableColumn id="15" xr3:uid="{7167F0F6-0E50-4723-AC37-700D67226338}" name="Column7" dataDxfId="166" totalsRowDxfId="165" dataCellStyle="Percent">
      <calculatedColumnFormula>IF(ISBLANK(Conferences_Staff[[#This Row],['# of Attendees]]),"","=")</calculatedColumnFormula>
    </tableColumn>
    <tableColumn id="16" xr3:uid="{784B0735-BDB5-449F-9EC8-0E1DB0C20E17}" name="Total Catering" dataDxfId="164" totalsRowDxfId="163" dataCellStyle="Input">
      <calculatedColumnFormula>Conferences_Staff[[#This Row],['# of Meetings ]]*((Conferences_Staff[[#This Row],[Food/Beverages
(Per Person)]]*Conferences_Staff[[#This Row],['# of Catering Days]]*Conferences_Staff[[#This Row],['# of Attendees]]))</calculatedColumnFormula>
    </tableColumn>
    <tableColumn id="17" xr3:uid="{0BBEC45C-CD63-4CD3-830C-9EDE3AFA64B0}" name="Column9" dataDxfId="162" totalsRowDxfId="161"/>
    <tableColumn id="36" xr3:uid="{96FB6D93-0E48-4148-B3CB-88F6FCC6137E}" name="Intercity Travel _x000a_(Total for flights, train etc.)" dataDxfId="160" totalsRowDxfId="159" dataCellStyle="Input"/>
    <tableColumn id="35" xr3:uid="{5BD9BB20-BFBA-4436-AE9E-684FCF194F22}" name="Lodging _x000a_(Per Night)" dataDxfId="158" totalsRowDxfId="157" dataCellStyle="Input"/>
    <tableColumn id="34" xr3:uid="{5D4F23A6-EC29-4C34-970C-A87CE16D957E}" name="Meals _x000a_(Per Day)" dataDxfId="156" totalsRowDxfId="155" dataCellStyle="Input"/>
    <tableColumn id="33" xr3:uid="{424DDCA4-CD29-47EC-A0AD-D48D925EE0D6}" name="Ground Transport_x000a_(Per Day)" dataDxfId="154" totalsRowDxfId="153" dataCellStyle="Input"/>
    <tableColumn id="38" xr3:uid="{69F06D72-12FC-4EA0-B86C-8B13BEB75E8F}" name="Column915" dataDxfId="152" totalsRowDxfId="151">
      <calculatedColumnFormula>IF(ISBLANK(Conferences_Staff[[#This Row],['# of Travel Days]]),"","x")</calculatedColumnFormula>
    </tableColumn>
    <tableColumn id="31" xr3:uid="{0AA65542-FCDD-481A-8BE0-447FBDD0E749}" name="# of Travel Days" dataDxfId="150" totalsRowDxfId="149" dataCellStyle="Input"/>
    <tableColumn id="37" xr3:uid="{56823C9E-340A-42FA-9E6D-8E5D81177C97}" name="Column914" dataDxfId="148" totalsRowDxfId="147">
      <calculatedColumnFormula>IF(ISBLANK(Conferences_Staff[[#This Row],['# of Travel Days]]),"","=")</calculatedColumnFormula>
    </tableColumn>
    <tableColumn id="27" xr3:uid="{8CBAE7F5-96C4-4233-96BE-8D80FF03D376}" name="Cost per Trip" dataDxfId="146" totalsRowDxfId="145" dataCellStyle="Input">
      <calculatedColumnFormula>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calculatedColumnFormula>
    </tableColumn>
    <tableColumn id="32" xr3:uid="{C0E8BF58-C34F-4CBE-8CB5-CA6DC91F6933}" name="Column2" dataDxfId="144" totalsRowDxfId="143">
      <calculatedColumnFormula>IF(ISBLANK(Conferences_Staff[[#This Row],['# of Travelers]]),"","x")</calculatedColumnFormula>
    </tableColumn>
    <tableColumn id="28" xr3:uid="{906BE757-26E0-4AC2-B029-30B2004045E9}" name="# of Travelers" dataDxfId="142" totalsRowDxfId="141" dataCellStyle="Input"/>
    <tableColumn id="26" xr3:uid="{7EC74970-8473-48E3-B5C4-BC684F9CF74B}" name="Column52" dataDxfId="140" totalsRowDxfId="139">
      <calculatedColumnFormula>IF(ISBLANK(Conferences_Staff[[#This Row],['# of Travelers]]),"","=")</calculatedColumnFormula>
    </tableColumn>
    <tableColumn id="25" xr3:uid="{5BCECD03-7E36-40FB-AB96-F24C734AFFFE}" name="Total per Trip" dataDxfId="138" totalsRowDxfId="137" dataCellStyle="Input">
      <calculatedColumnFormula>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calculatedColumnFormula>
    </tableColumn>
    <tableColumn id="24" xr3:uid="{858FE8F2-03AF-40CA-9AD4-EC6AF224911B}" name="Column73" dataDxfId="136" totalsRowDxfId="135">
      <calculatedColumnFormula>IF(ISBLANK(Conferences_Staff[[#This Row],['# of Trips ]]),"","x")</calculatedColumnFormula>
    </tableColumn>
    <tableColumn id="23" xr3:uid="{A3AEBA3A-7F5F-45F7-8B26-EEF266EB5009}" name="# of Trips " dataDxfId="134" totalsRowDxfId="133" dataCellStyle="Input"/>
    <tableColumn id="19" xr3:uid="{52960CE3-F28F-4FA9-A4BC-F32CB3B4CC6B}" name="Column82" dataDxfId="132" totalsRowDxfId="131" dataCellStyle="Percent">
      <calculatedColumnFormula>IF(ISBLANK(Conferences_Staff[[#This Row],['# of Trips ]]),"","=")</calculatedColumnFormula>
    </tableColumn>
    <tableColumn id="39" xr3:uid="{8E6443D3-9665-4EA0-BC18-7F9F70B41B83}" name="Total Third Party Travel" dataDxfId="130" totalsRowDxfId="129" dataCellStyle="Input">
      <calculatedColumnFormula>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calculatedColumnFormula>
    </tableColumn>
    <tableColumn id="41" xr3:uid="{48CDD07B-256A-4118-A70B-AB80942C81FC}" name="Column32" dataDxfId="128" totalsRowDxfId="127"/>
    <tableColumn id="20" xr3:uid="{86D5DC25-59FB-4E46-9E05-1672C0867381}" name="TOTAL" totalsRowFunction="sum" dataDxfId="126" totalsRowDxfId="125" dataCellStyle="Input">
      <calculatedColumnFormula>(((Conferences_Staff[[#This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7638AE5-A235-4B23-A649-F6D29E223E62}" name="Tbl_OtherConferenceMeetingCosts" displayName="Tbl_OtherConferenceMeetingCosts" ref="B37:E43" totalsRowCount="1" headerRowDxfId="124" dataDxfId="122" totalsRowDxfId="120" headerRowBorderDxfId="123" tableBorderDxfId="121" totalsRowBorderDxfId="119">
  <autoFilter ref="B37:E42" xr:uid="{17969EFF-1523-48F5-A7D0-E1D52C025D07}">
    <filterColumn colId="0" hiddenButton="1"/>
    <filterColumn colId="1" hiddenButton="1"/>
    <filterColumn colId="2" hiddenButton="1"/>
    <filterColumn colId="3" hiddenButton="1"/>
  </autoFilter>
  <tableColumns count="4">
    <tableColumn id="1" xr3:uid="{091EA7E6-62E2-458F-BBD9-9BD064B4170C}" name="Description" totalsRowLabel="Total" dataDxfId="118" totalsRowDxfId="117" dataCellStyle="Input"/>
    <tableColumn id="7" xr3:uid="{DD3D2F9C-57F6-417E-ABAD-0148A6A14061}" name="Cost" dataDxfId="116" totalsRowDxfId="115" dataCellStyle="Input"/>
    <tableColumn id="9" xr3:uid="{7EC44172-A18E-4F90-BFCC-096DB3431772}" name="Quantity" dataDxfId="114" totalsRowDxfId="113" dataCellStyle="Input"/>
    <tableColumn id="11" xr3:uid="{8EF093BD-3D66-4DC8-8198-C8952E6E6346}" name="Total" totalsRowFunction="sum" dataDxfId="112" totalsRowDxfId="111" dataCellStyle="Input" totalsRowCellStyle="Input">
      <calculatedColumnFormula>Tbl_OtherConferenceMeetingCosts[[#This Row],[Cost]]*Tbl_OtherConferenceMeetingCosts[[#This Row],[Quantity]]</calculatedColumnFormula>
    </tableColumn>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6701F86F-A083-49E1-9DFB-5981C00612FB}" name="Conferences_Sub" displayName="Conferences_Sub" ref="B22:AM34" totalsRowCount="1" headerRowDxfId="110" dataDxfId="109" totalsRowDxfId="108" totalsRowBorderDxfId="107">
  <tableColumns count="38">
    <tableColumn id="1" xr3:uid="{54E38570-0F66-44D9-9E13-A292C92F1C26}" name="Conference/Meeting Name" totalsRowLabel="Total" dataDxfId="106" totalsRowDxfId="105" dataCellStyle="Input"/>
    <tableColumn id="21" xr3:uid="{7052BBC4-3FA5-4BE8-8897-25E45017F05F}" name="Purpose" dataDxfId="104" totalsRowDxfId="103" dataCellStyle="Input"/>
    <tableColumn id="4" xr3:uid="{F39F035D-258E-4EBD-A80D-885FEBA17FF2}" name="Location" dataDxfId="102" totalsRowDxfId="101" dataCellStyle="Input"/>
    <tableColumn id="18" xr3:uid="{BFEC7354-3D2B-4933-B5FC-FE25BD843475}" name="# of Meetings " dataDxfId="100" totalsRowDxfId="99" dataCellStyle="Input"/>
    <tableColumn id="40" xr3:uid="{E98A092A-0F40-4BD9-8162-1B4AB51422D0}" name="Column1" dataDxfId="98" totalsRowDxfId="97" dataCellStyle="Input">
      <calculatedColumnFormula>IF(ISBLANK(Conferences_Sub[[#This Row],['# of Rental Days]]),"","x")</calculatedColumnFormula>
    </tableColumn>
    <tableColumn id="5" xr3:uid="{B108AF95-A1EA-489E-A290-48F4ECAEC775}" name="Event Space Rental _x000a_(Per Day)" dataDxfId="96" totalsRowDxfId="95" dataCellStyle="Input"/>
    <tableColumn id="6" xr3:uid="{ED631A34-C645-46D9-A6E3-0F6F58F82E1C}" name="Audio/Visual Rental _x000a_(Per Day)" dataDxfId="94" totalsRowDxfId="93" dataCellStyle="Input"/>
    <tableColumn id="7" xr3:uid="{208E6F72-708F-48F5-973C-3AC9A3464F11}" name="Column12" dataDxfId="92" totalsRowDxfId="91">
      <calculatedColumnFormula>IF(ISBLANK(Conferences_Sub[[#This Row],['# of Rental Days]]),"","x")</calculatedColumnFormula>
    </tableColumn>
    <tableColumn id="8" xr3:uid="{B653218C-3462-45DC-BC9B-FE56F5AB5476}" name="# of Rental Days" dataDxfId="90" totalsRowDxfId="89" dataCellStyle="Input"/>
    <tableColumn id="9" xr3:uid="{75D0AB41-5667-4A17-B3EE-B93B6036896F}" name="Column4" dataDxfId="88" totalsRowDxfId="87" dataCellStyle="Percent">
      <calculatedColumnFormula>IF(ISBLANK(Conferences_Sub[[#This Row],['# of Rental Days]]),"","=")</calculatedColumnFormula>
    </tableColumn>
    <tableColumn id="10" xr3:uid="{CE6A4840-124E-4E13-88E1-2EF25CE13EEE}" name="Total Rental" dataDxfId="86" totalsRowDxfId="85" dataCellStyle="Input">
      <calculatedColumnFormula>Conferences_Sub[[#This Row],['# of Meetings ]]*(SUM(Conferences_Sub[[#This Row],[Event Space Rental 
(Per Day)]],Conferences_Sub[[#This Row],[Audio/Visual Rental 
(Per Day)]])*Conferences_Sub[[#This Row],['# of Rental Days]])</calculatedColumnFormula>
    </tableColumn>
    <tableColumn id="11" xr3:uid="{1B3FD773-666A-4A6F-AB79-BED230B787F6}" name="Column5" dataDxfId="84" totalsRowDxfId="83"/>
    <tableColumn id="12" xr3:uid="{F48533D6-0C2E-454E-ADB1-0D670411ADAD}" name="Food/Beverages_x000a_(Per Person)" dataDxfId="82" totalsRowDxfId="81" dataCellStyle="Input"/>
    <tableColumn id="13" xr3:uid="{5757236B-FAF8-40D2-B851-D6CC9B98199C}" name="Column6" dataDxfId="80" totalsRowDxfId="79">
      <calculatedColumnFormula>IF(ISBLANK(Conferences_Sub[[#This Row],['# of Attendees]]),"","x")</calculatedColumnFormula>
    </tableColumn>
    <tableColumn id="14" xr3:uid="{AB4450B7-DE2B-48AD-BCFB-0D7878F7B2EF}" name="# of Attendees" dataDxfId="78" totalsRowDxfId="77" dataCellStyle="Input"/>
    <tableColumn id="22" xr3:uid="{589D583F-FEA4-48FD-BA93-AF2D4BC84326}" name="Column62" dataDxfId="76" totalsRowDxfId="75" dataCellStyle="Input">
      <calculatedColumnFormula>IF(ISBLANK(Conferences_Sub[[#This Row],['# of Attendees]]),"","x")</calculatedColumnFormula>
    </tableColumn>
    <tableColumn id="3" xr3:uid="{DB696C00-3536-4809-AE18-40B626E35A62}" name="# of Catering Days" dataDxfId="74" totalsRowDxfId="73" dataCellStyle="Input"/>
    <tableColumn id="15" xr3:uid="{7BF8B5B4-9E9B-4B82-8DB7-C0F26E7E64CE}" name="Column7" dataDxfId="72" totalsRowDxfId="71" dataCellStyle="Percent">
      <calculatedColumnFormula>IF(ISBLANK(Conferences_Sub[[#This Row],['# of Attendees]]),"","=")</calculatedColumnFormula>
    </tableColumn>
    <tableColumn id="16" xr3:uid="{FBEC6B4E-202E-4E53-BC6D-5F6FF105F334}" name="Total Catering" dataDxfId="70" totalsRowDxfId="69" dataCellStyle="Input">
      <calculatedColumnFormula>Conferences_Sub[[#This Row],['# of Meetings ]]*((Conferences_Sub[[#This Row],[Food/Beverages
(Per Person)]]*Conferences_Sub[[#This Row],['# of Catering Days]]*Conferences_Sub[[#This Row],['# of Attendees]]))</calculatedColumnFormula>
    </tableColumn>
    <tableColumn id="17" xr3:uid="{09D172CD-0F7B-4144-B201-CEB26CB6069D}" name="Column9" dataDxfId="68" totalsRowDxfId="67"/>
    <tableColumn id="36" xr3:uid="{0D606BFD-5476-499E-A222-F713DC8F0E99}" name="Intercity Travel _x000a_(Total for flights, train etc.)" dataDxfId="66" totalsRowDxfId="65" dataCellStyle="Input"/>
    <tableColumn id="35" xr3:uid="{21086E2B-CDB2-49CA-BD9A-2E6BA858EC33}" name="Lodging _x000a_(Per Night)" dataDxfId="64" totalsRowDxfId="63" dataCellStyle="Input"/>
    <tableColumn id="34" xr3:uid="{0CF05036-0DA1-4348-8849-C5ED552A122B}" name="Meals _x000a_(Per Day)" dataDxfId="62" totalsRowDxfId="61" dataCellStyle="Input"/>
    <tableColumn id="33" xr3:uid="{1FA28556-90A5-4A10-8CBE-1A5F0BBD34CA}" name="Ground Transport_x000a_(Per Day)" dataDxfId="60" totalsRowDxfId="59" dataCellStyle="Input"/>
    <tableColumn id="38" xr3:uid="{83F32B14-7C32-489A-A440-8987EF869307}" name="Column915" dataDxfId="58" totalsRowDxfId="57">
      <calculatedColumnFormula>IF(ISBLANK(Conferences_Sub[[#This Row],['# of Travel Days]]),"","x")</calculatedColumnFormula>
    </tableColumn>
    <tableColumn id="31" xr3:uid="{07F3B006-E56F-415B-A0C1-5103EF290F89}" name="# of Travel Days" dataDxfId="56" totalsRowDxfId="55" dataCellStyle="Input"/>
    <tableColumn id="37" xr3:uid="{1227A4BF-DF5B-4338-B434-B404EF305F32}" name="Column914" dataDxfId="54" totalsRowDxfId="53">
      <calculatedColumnFormula>IF(ISBLANK(Conferences_Sub[[#This Row],['# of Travel Days]]),"","=")</calculatedColumnFormula>
    </tableColumn>
    <tableColumn id="27" xr3:uid="{22C621A1-5FD9-42DA-BE91-DD486CF013C1}" name="Cost per Trip" dataDxfId="52" totalsRowDxfId="51" dataCellStyle="Input">
      <calculatedColumnFormula>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calculatedColumnFormula>
    </tableColumn>
    <tableColumn id="32" xr3:uid="{926B85ED-AD9F-4A33-989A-4EBB40AA62A0}" name="Column2" dataDxfId="50" totalsRowDxfId="49">
      <calculatedColumnFormula>IF(ISBLANK(Conferences_Sub[[#This Row],['# of Travelers]]),"","x")</calculatedColumnFormula>
    </tableColumn>
    <tableColumn id="28" xr3:uid="{6AEDEA0A-7A64-4CB2-AA44-1F5E4DFA8A10}" name="# of Travelers" dataDxfId="48" totalsRowDxfId="47" dataCellStyle="Input"/>
    <tableColumn id="26" xr3:uid="{1B6178BF-D382-4F23-A71C-A99A20AFE9AA}" name="Column52" dataDxfId="46" totalsRowDxfId="45">
      <calculatedColumnFormula>IF(ISBLANK(Conferences_Sub[[#This Row],['# of Travelers]]),"","=")</calculatedColumnFormula>
    </tableColumn>
    <tableColumn id="25" xr3:uid="{5DE6824C-88A8-4F76-A73F-AB42A77BB820}" name="Total per Trip" dataDxfId="44" totalsRowDxfId="43" dataCellStyle="Input">
      <calculatedColumnFormula>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calculatedColumnFormula>
    </tableColumn>
    <tableColumn id="24" xr3:uid="{6C601B19-CA95-45DC-A7F7-581FE48D5EA9}" name="Column73" dataDxfId="42" totalsRowDxfId="41">
      <calculatedColumnFormula>IF(ISBLANK(Conferences_Sub[[#This Row],['# of Trips ]]),"","x")</calculatedColumnFormula>
    </tableColumn>
    <tableColumn id="23" xr3:uid="{CFCB3403-13C0-4745-BC1E-FBB0B8068824}" name="# of Trips " dataDxfId="40" totalsRowDxfId="39" dataCellStyle="Input"/>
    <tableColumn id="19" xr3:uid="{FC88143C-FF0B-4688-9FFE-9C74AD19D779}" name="Column82" dataDxfId="38" totalsRowDxfId="37" dataCellStyle="Percent">
      <calculatedColumnFormula>IF(ISBLANK(Conferences_Sub[[#This Row],['# of Trips ]]),"","=")</calculatedColumnFormula>
    </tableColumn>
    <tableColumn id="39" xr3:uid="{69885119-195E-4BF2-AAF2-10268D893D74}" name="Total Third Party Travel" dataDxfId="36" totalsRowDxfId="35" dataCellStyle="Input">
      <calculatedColumnFormula>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calculatedColumnFormula>
    </tableColumn>
    <tableColumn id="41" xr3:uid="{5659B3EB-061B-4F44-8489-8BA6FD3ED5AB}" name="Column32" dataDxfId="34" totalsRowDxfId="33"/>
    <tableColumn id="20" xr3:uid="{B9380880-E15F-4C3B-912B-CFD67D8B4E7D}" name="TOTAL" totalsRowFunction="sum" dataDxfId="32" totalsRowDxfId="31" dataCellStyle="Input">
      <calculatedColumnFormula>(((Conferences_Sub[[#This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DEF3520-376E-4087-B5E7-89760C58AFC9}" name="Currencies" displayName="Currencies" ref="B6:G139" totalsRowShown="0" headerRowDxfId="30" dataDxfId="29">
  <autoFilter ref="B6:G139" xr:uid="{CCE8724C-882B-4642-8C37-249AE3D43387}"/>
  <sortState xmlns:xlrd2="http://schemas.microsoft.com/office/spreadsheetml/2017/richdata2" ref="B7:G139">
    <sortCondition ref="B74"/>
  </sortState>
  <tableColumns count="6">
    <tableColumn id="6" xr3:uid="{8665E6FF-44E5-443B-8EB8-4AE094B665FE}" name="Country - Name, ISO" dataDxfId="28">
      <calculatedColumnFormula>Currencies[[#This Row],[Country]]&amp;" - "&amp;Currencies[[#This Row],[Currency Name]]&amp;", "&amp;Currencies[[#This Row],[ISO Code]]</calculatedColumnFormula>
    </tableColumn>
    <tableColumn id="5" xr3:uid="{EE2B8FEE-3858-4406-B1D0-E5F058BCBB1C}" name="Country" dataDxfId="27"/>
    <tableColumn id="1" xr3:uid="{C090B9D5-FA46-4A1F-A350-75761A304870}" name="Country of Currency" dataDxfId="26"/>
    <tableColumn id="2" xr3:uid="{C88E637A-C326-4C89-844D-F39337288A7F}" name="Currency Name" dataDxfId="25"/>
    <tableColumn id="4" xr3:uid="{FD372B68-A892-46AF-8629-88286C2663B6}" name="ISO Code" dataDxfId="24"/>
    <tableColumn id="3" xr3:uid="{24271AD6-0A3E-4DD4-943C-127C10C898A5}" name="Symbol" dataDxfId="23"/>
  </tableColumns>
  <tableStyleInfo name="TableStyleMedium15"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D69C73C-9662-4B4A-A371-D23F8B52A841}" name="LST_Rates" displayName="LST_Rates" ref="B3:B6" totalsRowShown="0" headerRowDxfId="22" dataDxfId="21">
  <autoFilter ref="B3:B6" xr:uid="{7D69C73C-9662-4B4A-A371-D23F8B52A841}"/>
  <tableColumns count="1">
    <tableColumn id="1" xr3:uid="{F2F16034-3B08-4C95-9C06-D009906B9434}" name="Drop down list menu" dataDxfId="20"/>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EF958C5-896C-46B5-A306-2E15B79CF9B3}" name="LST_Units" displayName="LST_Units" ref="D3:D6" totalsRowShown="0" headerRowDxfId="19" dataDxfId="18">
  <autoFilter ref="D3:D6" xr:uid="{7EF958C5-896C-46B5-A306-2E15B79CF9B3}"/>
  <tableColumns count="1">
    <tableColumn id="1" xr3:uid="{958C0DCE-780D-433D-896A-B6CE220682CD}" name="Drop down list menu" dataDxfId="1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BCBCE4-85BD-401E-8D76-D85C155D9664}" name="Fee_for_Service_Travel_Staff" displayName="Fee_for_Service_Travel_Staff" ref="B46:C52" totalsRowCount="1" headerRowDxfId="374" dataDxfId="373" totalsRowDxfId="372">
  <autoFilter ref="B46:C51" xr:uid="{184BBD6F-EF54-49F3-BAF8-9BE77639CF33}">
    <filterColumn colId="0" hiddenButton="1"/>
    <filterColumn colId="1" hiddenButton="1"/>
  </autoFilter>
  <tableColumns count="2">
    <tableColumn id="1" xr3:uid="{6122565A-C657-495B-9C2C-DA6A425315B0}" name="Purpose &amp; Description (Include destination, if known)" totalsRowLabel="Total" dataDxfId="371" totalsRowDxfId="370"/>
    <tableColumn id="2" xr3:uid="{C22BD5FC-111D-4AB5-AF68-568410D95EDB}" name="Amount" totalsRowFunction="sum" dataDxfId="369"/>
  </tableColumns>
  <tableStyleInfo name="TableStyleLight18" showFirstColumn="0"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073F0A9-F715-4DC9-953C-1DC460C522E1}" name="Fee_for_Service_Conferences_Staff" displayName="Fee_for_Service_Conferences_Staff" ref="B56:C62" totalsRowCount="1" headerRowDxfId="368" dataDxfId="367" totalsRowDxfId="366">
  <autoFilter ref="B56:C61" xr:uid="{DFC4EB25-0E26-46ED-BD68-2D541A5D7C29}">
    <filterColumn colId="0" hiddenButton="1"/>
    <filterColumn colId="1" hiddenButton="1"/>
  </autoFilter>
  <tableColumns count="2">
    <tableColumn id="1" xr3:uid="{41E71841-96DC-434A-B7E0-66F5875C04C0}" name="Purpose &amp; Description (Include destination, if known)" totalsRowLabel="Total" dataDxfId="365" totalsRowDxfId="364"/>
    <tableColumn id="7" xr3:uid="{AD976734-9C2B-4981-A9A8-A6926C4EB2A2}" name="Amount" totalsRowFunction="sum" dataDxfId="363" totalsRowDxfId="362"/>
  </tableColumns>
  <tableStyleInfo name="TableStyleLight18" showFirstColumn="0"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772490-25AB-4821-8357-DE42FDD1EE04}" name="Fee_for_Service_Fees_Subcontractor" displayName="Fee_for_Service_Fees_Subcontractor" ref="B66:C72" totalsRowCount="1" headerRowDxfId="361" dataDxfId="360" totalsRowDxfId="359">
  <autoFilter ref="B66:C71" xr:uid="{1420C5B7-AD1E-4B8B-BA27-7324D9FB984A}">
    <filterColumn colId="0" hiddenButton="1"/>
    <filterColumn colId="1" hiddenButton="1"/>
  </autoFilter>
  <tableColumns count="2">
    <tableColumn id="1" xr3:uid="{13DBB927-80D2-45A8-B5B8-4C40EC761A12}" name="Purpose &amp; Description (Include rates, # of days/hours, if known)" totalsRowLabel="Total" dataDxfId="358" totalsRowDxfId="357"/>
    <tableColumn id="7" xr3:uid="{A0AF47E4-EBC4-45AE-81AA-8BA8EAC9AD84}" name="Amount" totalsRowFunction="sum" dataDxfId="356" totalsRowDxfId="355" dataCellStyle="Comma"/>
  </tableColumns>
  <tableStyleInfo name="TableStyleLight18" showFirstColumn="0"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A160025-0DBE-4BD2-81BD-A39F9591600C}" name="Fee_for_Service_Communications" displayName="Fee_for_Service_Communications" ref="B96:C102" totalsRowCount="1" headerRowDxfId="354" dataDxfId="353" totalsRowDxfId="352">
  <autoFilter ref="B96:C101" xr:uid="{5D71B0D1-3F01-4551-8E71-AEDD48FC8B44}">
    <filterColumn colId="0" hiddenButton="1"/>
    <filterColumn colId="1" hiddenButton="1"/>
  </autoFilter>
  <tableColumns count="2">
    <tableColumn id="1" xr3:uid="{587B6C37-16A6-44EB-98DA-89A130BC42B6}" name="Purpose &amp; Description" totalsRowLabel="Total" dataDxfId="351" totalsRowDxfId="350"/>
    <tableColumn id="2" xr3:uid="{41AC1EC2-B829-4B98-8DF1-630E193AFF23}" name="Amount" totalsRowFunction="sum" dataDxfId="349" totalsRowDxfId="348" dataCellStyle="Comma" totalsRowCellStyle="Comma"/>
  </tableColumns>
  <tableStyleInfo name="TableStyleLight18" showFirstColumn="0"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A979562-8D19-475C-83AD-09EC43D75578}" name="Fee_for_Service_Equipment" displayName="Fee_for_Service_Equipment" ref="B106:C112" totalsRowCount="1" headerRowDxfId="347" dataDxfId="346" totalsRowDxfId="345">
  <autoFilter ref="B106:C111" xr:uid="{32081798-FC81-4A51-B322-BF65A9B73243}">
    <filterColumn colId="0" hiddenButton="1"/>
    <filterColumn colId="1" hiddenButton="1"/>
  </autoFilter>
  <tableColumns count="2">
    <tableColumn id="1" xr3:uid="{DB447739-32B2-4ECB-A233-3C58E4F7188A}" name="Purpose &amp; Description" totalsRowLabel="Total" dataDxfId="344" totalsRowDxfId="343"/>
    <tableColumn id="2" xr3:uid="{979092B4-C742-4500-8268-DE32228DE578}" name="Amount" totalsRowFunction="sum" dataDxfId="342" totalsRowDxfId="341" dataCellStyle="Comma" totalsRowCellStyle="Comma"/>
  </tableColumns>
  <tableStyleInfo name="TableStyleLight18" showFirstColumn="0"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AE32F1D-531D-4B76-A6AD-719DD347DE96}" name="Fee_for_Service_Other_Expenses" displayName="Fee_for_Service_Other_Expenses" ref="B116:C122" totalsRowCount="1" headerRowDxfId="340" dataDxfId="339" totalsRowDxfId="338">
  <autoFilter ref="B116:C121" xr:uid="{41BF4972-4DB3-485E-B3EC-B34E1BB73CA0}">
    <filterColumn colId="0" hiddenButton="1"/>
    <filterColumn colId="1" hiddenButton="1"/>
  </autoFilter>
  <tableColumns count="2">
    <tableColumn id="1" xr3:uid="{5000534B-1481-481C-9AEB-35972E2C9B0C}" name="Purpose &amp; Description" totalsRowLabel="Total" dataDxfId="337" totalsRowDxfId="336"/>
    <tableColumn id="2" xr3:uid="{267DEFBE-38CC-4062-9A84-79D1F8FE47ED}" name="Amount" totalsRowFunction="sum" dataDxfId="335" totalsRowDxfId="334" dataCellStyle="Comma" totalsRowCellStyle="Comma"/>
  </tableColumns>
  <tableStyleInfo name="TableStyleLight18" showFirstColumn="0"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A7FA8E9-9E1E-44E9-90D7-47FC6906CFB8}" name="Fee_for_Service_Travel_Subcontractor" displayName="Fee_for_Service_Travel_Subcontractor" ref="B76:C82" totalsRowCount="1" headerRowDxfId="333" dataDxfId="332" totalsRowDxfId="331">
  <autoFilter ref="B76:C81" xr:uid="{DA7FA8E9-9E1E-44E9-90D7-47FC6906CFB8}">
    <filterColumn colId="0" hiddenButton="1"/>
    <filterColumn colId="1" hiddenButton="1"/>
  </autoFilter>
  <tableColumns count="2">
    <tableColumn id="1" xr3:uid="{D62E494F-E724-4FAE-B96F-44CEE043E31B}" name="Purpose &amp; Description (Include destination, if known)" totalsRowLabel="Total" dataDxfId="330" totalsRowDxfId="329"/>
    <tableColumn id="7" xr3:uid="{42B3E53B-0543-4BE2-8BA3-4CA6869020B4}" name="Amount" totalsRowFunction="sum" dataDxfId="328" totalsRowDxfId="327" dataCellStyle="Comma"/>
  </tableColumns>
  <tableStyleInfo name="TableStyleLight18" showFirstColumn="0"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2E996DD9-E7E4-4C11-8783-C5E9F66570F7}" name="Fee_for_Service_Conferences_Subcontractor" displayName="Fee_for_Service_Conferences_Subcontractor" ref="B86:C92" totalsRowCount="1" headerRowDxfId="326" dataDxfId="325" totalsRowDxfId="324">
  <autoFilter ref="B86:C91" xr:uid="{2E996DD9-E7E4-4C11-8783-C5E9F66570F7}">
    <filterColumn colId="0" hiddenButton="1"/>
    <filterColumn colId="1" hiddenButton="1"/>
  </autoFilter>
  <tableColumns count="2">
    <tableColumn id="1" xr3:uid="{DDA36054-6808-499D-97B6-1AB493D97447}" name="Purpose &amp; Description (Include destination, if known)" totalsRowLabel="Total" dataDxfId="323" totalsRowDxfId="322"/>
    <tableColumn id="7" xr3:uid="{F1E84383-F9D4-4C45-9A84-92A0C017DF7D}" name="Amount" totalsRowFunction="sum" dataDxfId="321" totalsRowDxfId="320" dataCellStyle="Comma"/>
  </tableColumns>
  <tableStyleInfo name="TableStyleLight18" showFirstColumn="0"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ew Style">
      <a:majorFont>
        <a:latin typeface="Times New Roman"/>
        <a:ea typeface=""/>
        <a:cs typeface=""/>
      </a:majorFont>
      <a:minorFont>
        <a:latin typeface="Times New Roma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2.bin"/><Relationship Id="rId4" Type="http://schemas.openxmlformats.org/officeDocument/2006/relationships/table" Target="../tables/table1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3.bin"/><Relationship Id="rId4" Type="http://schemas.openxmlformats.org/officeDocument/2006/relationships/table" Target="../tables/table1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printerSettings" Target="../printerSettings/printerSettings4.bin"/><Relationship Id="rId1" Type="http://schemas.openxmlformats.org/officeDocument/2006/relationships/hyperlink" Target="mailto:FOREX@"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table" Target="../tables/table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351F9-6483-4EEF-AE4B-B3790E99403C}">
  <sheetPr codeName="Sheet1">
    <pageSetUpPr fitToPage="1"/>
  </sheetPr>
  <dimension ref="A1:K209"/>
  <sheetViews>
    <sheetView showGridLines="0" tabSelected="1" topLeftCell="A17" zoomScaleNormal="100" zoomScaleSheetLayoutView="47" workbookViewId="0">
      <selection activeCell="C37" sqref="C37"/>
    </sheetView>
  </sheetViews>
  <sheetFormatPr defaultColWidth="0" defaultRowHeight="14.5" zeroHeight="1" outlineLevelRow="1" x14ac:dyDescent="0.3"/>
  <cols>
    <col min="1" max="1" width="1.54296875" style="1" customWidth="1"/>
    <col min="2" max="2" width="63.26953125" style="1" customWidth="1"/>
    <col min="3" max="3" width="18.453125" style="1" customWidth="1"/>
    <col min="4" max="4" width="18.7265625" style="1" customWidth="1"/>
    <col min="5" max="5" width="19.54296875" style="1" customWidth="1"/>
    <col min="6" max="6" width="1.54296875" style="1" customWidth="1"/>
    <col min="7" max="7" width="23.81640625" style="1" hidden="1" customWidth="1"/>
    <col min="8" max="8" width="26.54296875" style="1" hidden="1" customWidth="1"/>
    <col min="9" max="11" width="0" style="1" hidden="1" customWidth="1"/>
    <col min="12" max="16384" width="13.54296875" style="1" hidden="1"/>
  </cols>
  <sheetData>
    <row r="1" spans="2:6" ht="8.25" customHeight="1" x14ac:dyDescent="0.3"/>
    <row r="2" spans="2:6" s="3" customFormat="1" ht="23.5" x14ac:dyDescent="0.35">
      <c r="B2" s="194" t="s">
        <v>0</v>
      </c>
      <c r="C2" s="194"/>
      <c r="D2" s="194"/>
      <c r="E2" s="194"/>
      <c r="F2" s="2"/>
    </row>
    <row r="3" spans="2:6" s="3" customFormat="1" ht="19.5" x14ac:dyDescent="0.35">
      <c r="B3" s="201" t="s">
        <v>1</v>
      </c>
      <c r="C3" s="202"/>
      <c r="D3" s="203"/>
      <c r="E3" s="161" t="s">
        <v>2</v>
      </c>
      <c r="F3" s="4"/>
    </row>
    <row r="4" spans="2:6" s="3" customFormat="1" ht="23.5" customHeight="1" x14ac:dyDescent="0.35">
      <c r="B4" s="204"/>
      <c r="C4" s="205"/>
      <c r="D4" s="206"/>
      <c r="E4" s="172" t="s">
        <v>3</v>
      </c>
      <c r="F4" s="4"/>
    </row>
    <row r="5" spans="2:6" s="3" customFormat="1" ht="17.25" customHeight="1" x14ac:dyDescent="0.35">
      <c r="B5" s="108" t="s">
        <v>4</v>
      </c>
      <c r="C5" s="195" t="s">
        <v>5</v>
      </c>
      <c r="D5" s="195"/>
      <c r="E5" s="109" t="s">
        <v>6</v>
      </c>
      <c r="F5" s="4"/>
    </row>
    <row r="6" spans="2:6" ht="15" customHeight="1" x14ac:dyDescent="0.3">
      <c r="B6" s="110"/>
      <c r="C6" s="116" t="str">
        <f>RIGHT($B$6,3)&amp; " 1 = "</f>
        <v xml:space="preserve"> 1 = </v>
      </c>
      <c r="D6" s="115"/>
      <c r="E6" s="114"/>
    </row>
    <row r="7" spans="2:6" ht="36" customHeight="1" x14ac:dyDescent="0.3">
      <c r="B7" s="198" t="str">
        <f>IF(D19&gt;0.2, Expenses_Breakdown_Message,"The Travel and Conferences &amp; Meetings Detail tabs can be left blank unless this message is replaced with instructions in red stating otherwise. The cells on those tabs will also turn orange when detailed information is required.")</f>
        <v>The Travel and Conferences &amp; Meetings Detail tabs can be left blank unless this message is replaced with instructions in red stating otherwise. The cells on those tabs will also turn orange when detailed information is required.</v>
      </c>
      <c r="C7" s="198"/>
      <c r="D7" s="198"/>
      <c r="E7" s="198"/>
    </row>
    <row r="8" spans="2:6" outlineLevel="1" x14ac:dyDescent="0.35">
      <c r="B8" s="3"/>
      <c r="C8" s="5" t="str">
        <f>RIGHT($B$6,3)</f>
        <v/>
      </c>
      <c r="D8" s="5" t="s">
        <v>7</v>
      </c>
      <c r="E8" s="5" t="s">
        <v>8</v>
      </c>
    </row>
    <row r="9" spans="2:6" ht="15" customHeight="1" outlineLevel="1" x14ac:dyDescent="0.35">
      <c r="B9" s="6" t="s">
        <v>9</v>
      </c>
      <c r="C9" s="7">
        <f>Fee_for_Service_Fees_Staff[[#Totals],[Fees]]</f>
        <v>0</v>
      </c>
      <c r="D9" s="8">
        <f>IFERROR(C9/$C$20,0)</f>
        <v>0</v>
      </c>
      <c r="E9" s="9">
        <f>C9*$D$6</f>
        <v>0</v>
      </c>
    </row>
    <row r="10" spans="2:6" ht="15" customHeight="1" outlineLevel="1" x14ac:dyDescent="0.35">
      <c r="B10" s="3"/>
      <c r="C10" s="10">
        <f>SUM(C9:C9)</f>
        <v>0</v>
      </c>
      <c r="D10" s="11">
        <f>SUM(D9:D9)</f>
        <v>0</v>
      </c>
      <c r="E10" s="10">
        <f>SUM(E9:E9)</f>
        <v>0</v>
      </c>
    </row>
    <row r="11" spans="2:6" ht="15" customHeight="1" outlineLevel="1" x14ac:dyDescent="0.35">
      <c r="B11" s="6" t="s">
        <v>10</v>
      </c>
      <c r="C11" s="12">
        <f>Fee_for_Service_Travel_Staff[[#Totals],[Amount]]</f>
        <v>0</v>
      </c>
      <c r="D11" s="13">
        <f t="shared" ref="D11:D18" si="0">IFERROR(C11/$C$20,0)</f>
        <v>0</v>
      </c>
      <c r="E11" s="14">
        <f t="shared" ref="E11:E18" si="1">C11*$D$6</f>
        <v>0</v>
      </c>
    </row>
    <row r="12" spans="2:6" ht="15" customHeight="1" outlineLevel="1" x14ac:dyDescent="0.35">
      <c r="B12" s="6" t="s">
        <v>11</v>
      </c>
      <c r="C12" s="15">
        <f>Fee_for_Service_Conferences_Staff[[#Totals],[Amount]]</f>
        <v>0</v>
      </c>
      <c r="D12" s="16">
        <f t="shared" si="0"/>
        <v>0</v>
      </c>
      <c r="E12" s="17">
        <f t="shared" si="1"/>
        <v>0</v>
      </c>
    </row>
    <row r="13" spans="2:6" outlineLevel="1" x14ac:dyDescent="0.35">
      <c r="B13" s="6" t="s">
        <v>12</v>
      </c>
      <c r="C13" s="15">
        <f>Fee_for_Service_Fees_Subcontractor[[#Totals],[Amount]]</f>
        <v>0</v>
      </c>
      <c r="D13" s="16">
        <f t="shared" si="0"/>
        <v>0</v>
      </c>
      <c r="E13" s="17">
        <f t="shared" si="1"/>
        <v>0</v>
      </c>
    </row>
    <row r="14" spans="2:6" outlineLevel="1" x14ac:dyDescent="0.35">
      <c r="B14" s="6" t="s">
        <v>13</v>
      </c>
      <c r="C14" s="15">
        <f>Fee_for_Service_Travel_Subcontractor[[#Totals],[Amount]]</f>
        <v>0</v>
      </c>
      <c r="D14" s="16">
        <f t="shared" si="0"/>
        <v>0</v>
      </c>
      <c r="E14" s="17">
        <f t="shared" ref="E14:E15" si="2">C14*$D$6</f>
        <v>0</v>
      </c>
    </row>
    <row r="15" spans="2:6" outlineLevel="1" x14ac:dyDescent="0.35">
      <c r="B15" s="6" t="s">
        <v>14</v>
      </c>
      <c r="C15" s="15">
        <f>Fee_for_Service_Conferences_Subcontractor[[#Totals],[Amount]]</f>
        <v>0</v>
      </c>
      <c r="D15" s="16">
        <f t="shared" si="0"/>
        <v>0</v>
      </c>
      <c r="E15" s="17">
        <f t="shared" si="2"/>
        <v>0</v>
      </c>
    </row>
    <row r="16" spans="2:6" outlineLevel="1" x14ac:dyDescent="0.35">
      <c r="B16" s="6" t="s">
        <v>15</v>
      </c>
      <c r="C16" s="15">
        <f>Fee_for_Service_Communications[[#Totals],[Amount]]</f>
        <v>0</v>
      </c>
      <c r="D16" s="16">
        <f t="shared" si="0"/>
        <v>0</v>
      </c>
      <c r="E16" s="17">
        <f t="shared" si="1"/>
        <v>0</v>
      </c>
    </row>
    <row r="17" spans="2:9" outlineLevel="1" x14ac:dyDescent="0.35">
      <c r="B17" s="6" t="s">
        <v>16</v>
      </c>
      <c r="C17" s="15">
        <f>Fee_for_Service_Equipment[[#Totals],[Amount]]</f>
        <v>0</v>
      </c>
      <c r="D17" s="16">
        <f t="shared" si="0"/>
        <v>0</v>
      </c>
      <c r="E17" s="17">
        <f t="shared" si="1"/>
        <v>0</v>
      </c>
    </row>
    <row r="18" spans="2:9" outlineLevel="1" x14ac:dyDescent="0.35">
      <c r="B18" s="6" t="s">
        <v>17</v>
      </c>
      <c r="C18" s="18">
        <f>Fee_for_Service_Other_Expenses[[#Totals],[Amount]]</f>
        <v>0</v>
      </c>
      <c r="D18" s="19">
        <f t="shared" si="0"/>
        <v>0</v>
      </c>
      <c r="E18" s="20">
        <f t="shared" si="1"/>
        <v>0</v>
      </c>
    </row>
    <row r="19" spans="2:9" outlineLevel="1" x14ac:dyDescent="0.35">
      <c r="B19" s="3"/>
      <c r="C19" s="10">
        <f>SUM(C11:C18)</f>
        <v>0</v>
      </c>
      <c r="D19" s="11">
        <f t="shared" ref="D19:E19" si="3">SUM(D11:D18)</f>
        <v>0</v>
      </c>
      <c r="E19" s="10">
        <f t="shared" si="3"/>
        <v>0</v>
      </c>
    </row>
    <row r="20" spans="2:9" outlineLevel="1" x14ac:dyDescent="0.35">
      <c r="B20" s="6" t="s">
        <v>18</v>
      </c>
      <c r="C20" s="21">
        <f>SUM(C9:C9,C11:C18)</f>
        <v>0</v>
      </c>
      <c r="D20" s="22">
        <f>SUM(D9:D9,D11:D18)</f>
        <v>0</v>
      </c>
      <c r="E20" s="23">
        <f>SUM(E9:E9,E11:E18)</f>
        <v>0</v>
      </c>
    </row>
    <row r="21" spans="2:9" ht="8.25" customHeight="1" outlineLevel="1" x14ac:dyDescent="0.3">
      <c r="B21" s="24"/>
    </row>
    <row r="22" spans="2:9" ht="23.5" x14ac:dyDescent="0.3">
      <c r="B22" s="160" t="s">
        <v>18</v>
      </c>
      <c r="C22" s="199">
        <f>IF(ISBLANK($B$6),,
IF($B$6="United States - Dollar, USD",C20,
IF($B$6&lt;&gt;"United States - Dollar, USD", RIGHT($B$6,3) &amp;" " &amp;TEXT(C20,"#,##0") &amp;CHAR(10) &amp; " (USD " &amp; TEXT(E20,"#,##0")&amp;")")))</f>
        <v>0</v>
      </c>
      <c r="D22" s="199"/>
      <c r="E22" s="200"/>
    </row>
    <row r="23" spans="2:9" s="25" customFormat="1" ht="8.25" customHeight="1" x14ac:dyDescent="0.3">
      <c r="B23" s="1"/>
      <c r="F23" s="1"/>
      <c r="G23" s="1"/>
      <c r="H23" s="1"/>
    </row>
    <row r="24" spans="2:9" ht="19.5" x14ac:dyDescent="0.3">
      <c r="B24" s="26" t="s">
        <v>9</v>
      </c>
      <c r="C24" s="196">
        <f>IF(ISBLANK($B$6),,
IF($B$6="United States - Dollar, USD",Fee_for_Service_Fees_Staff[[#Totals],[Fees]],
IF($B$6&lt;&gt;"United States - Dollar, USD", RIGHT($B$6,3) &amp;" " &amp;TEXT(Fee_for_Service_Fees_Staff[[#Totals],[Fees]],"#,##0") &amp;CHAR(10) &amp; " (USD " &amp; TEXT((Fee_for_Service_Fees_Staff[[#Totals],[Fees]]*$D$6),"#,##0")&amp;")")))</f>
        <v>0</v>
      </c>
      <c r="D24" s="196"/>
      <c r="E24" s="197"/>
    </row>
    <row r="25" spans="2:9" ht="8.25" customHeight="1" x14ac:dyDescent="0.3"/>
    <row r="26" spans="2:9" ht="51" customHeight="1" x14ac:dyDescent="0.3">
      <c r="B26" s="111" t="s">
        <v>19</v>
      </c>
      <c r="C26" s="173" t="s">
        <v>476</v>
      </c>
      <c r="D26" s="192" t="s">
        <v>480</v>
      </c>
      <c r="E26" s="28" t="s">
        <v>9</v>
      </c>
    </row>
    <row r="27" spans="2:9" ht="15" customHeight="1" x14ac:dyDescent="0.35">
      <c r="B27" s="117"/>
      <c r="C27" s="126"/>
      <c r="D27" s="126"/>
      <c r="E27" s="118">
        <f>Fee_for_Service_Fees_Staff[[#This Row],[Hourly Rate]]*Fee_for_Service_Fees_Staff[[#This Row],[To be billed on an hourly, as needed basis]]</f>
        <v>0</v>
      </c>
      <c r="I27" s="29"/>
    </row>
    <row r="28" spans="2:9" ht="15" customHeight="1" x14ac:dyDescent="0.35">
      <c r="B28" s="117"/>
      <c r="C28" s="126"/>
      <c r="D28" s="126"/>
      <c r="E28" s="118">
        <f>Fee_for_Service_Fees_Staff[[#This Row],[Hourly Rate]]*Fee_for_Service_Fees_Staff[[#This Row],[To be billed on an hourly, as needed basis]]</f>
        <v>0</v>
      </c>
    </row>
    <row r="29" spans="2:9" ht="15" customHeight="1" x14ac:dyDescent="0.35">
      <c r="B29" s="117"/>
      <c r="C29" s="126"/>
      <c r="D29" s="126"/>
      <c r="E29" s="118">
        <f>Fee_for_Service_Fees_Staff[[#This Row],[Hourly Rate]]*Fee_for_Service_Fees_Staff[[#This Row],[To be billed on an hourly, as needed basis]]</f>
        <v>0</v>
      </c>
    </row>
    <row r="30" spans="2:9" ht="15" customHeight="1" x14ac:dyDescent="0.35">
      <c r="B30" s="117"/>
      <c r="C30" s="126"/>
      <c r="D30" s="126"/>
      <c r="E30" s="118">
        <f>Fee_for_Service_Fees_Staff[[#This Row],[Hourly Rate]]*Fee_for_Service_Fees_Staff[[#This Row],[To be billed on an hourly, as needed basis]]</f>
        <v>0</v>
      </c>
    </row>
    <row r="31" spans="2:9" ht="15" customHeight="1" x14ac:dyDescent="0.35">
      <c r="B31" s="117"/>
      <c r="C31" s="126"/>
      <c r="D31" s="126"/>
      <c r="E31" s="118">
        <f>Fee_for_Service_Fees_Staff[[#This Row],[Hourly Rate]]*Fee_for_Service_Fees_Staff[[#This Row],[To be billed on an hourly, as needed basis]]</f>
        <v>0</v>
      </c>
    </row>
    <row r="32" spans="2:9" ht="15" customHeight="1" x14ac:dyDescent="0.35">
      <c r="B32" s="1" t="s">
        <v>18</v>
      </c>
      <c r="E32" s="118">
        <f>SUBTOTAL(109,Fee_for_Service_Fees_Staff[Fees])</f>
        <v>0</v>
      </c>
    </row>
    <row r="33" spans="2:9" ht="15" customHeight="1" x14ac:dyDescent="0.35">
      <c r="E33" s="118"/>
    </row>
    <row r="34" spans="2:9" ht="105" customHeight="1" x14ac:dyDescent="0.3">
      <c r="B34" s="127" t="s">
        <v>479</v>
      </c>
      <c r="C34" s="27" t="s">
        <v>483</v>
      </c>
      <c r="D34" s="27" t="s">
        <v>484</v>
      </c>
      <c r="E34" s="28" t="s">
        <v>9</v>
      </c>
    </row>
    <row r="35" spans="2:9" x14ac:dyDescent="0.3">
      <c r="B35" s="117" t="s">
        <v>481</v>
      </c>
      <c r="C35" s="126"/>
      <c r="D35" s="190"/>
      <c r="E35" s="191">
        <f>Fee_for_Service_Fees_Staff8[[#This Row],[Deliverable Cost
(provide either a fixed per unit cost or an estimate of hours needed to produce the deliverable)]]*Fee_for_Service_Fees_Staff8[[#This Row],[Deliverable Units
("Deliverable" or "Hours")
]]</f>
        <v>0</v>
      </c>
      <c r="I35" s="29"/>
    </row>
    <row r="36" spans="2:9" x14ac:dyDescent="0.35">
      <c r="B36" s="3" t="s">
        <v>482</v>
      </c>
      <c r="C36" s="126"/>
      <c r="D36" s="190"/>
      <c r="E36" s="191">
        <f>Fee_for_Service_Fees_Staff8[[#This Row],[Deliverable Cost
(provide either a fixed per unit cost or an estimate of hours needed to produce the deliverable)]]*Fee_for_Service_Fees_Staff8[[#This Row],[Deliverable Units
("Deliverable" or "Hours")
]]</f>
        <v>0</v>
      </c>
    </row>
    <row r="37" spans="2:9" x14ac:dyDescent="0.3">
      <c r="B37" s="117"/>
      <c r="C37" s="126"/>
      <c r="D37" s="190"/>
      <c r="E37" s="191">
        <f>Fee_for_Service_Fees_Staff8[[#This Row],[Deliverable Cost
(provide either a fixed per unit cost or an estimate of hours needed to produce the deliverable)]]*Fee_for_Service_Fees_Staff8[[#This Row],[Deliverable Units
("Deliverable" or "Hours")
]]</f>
        <v>0</v>
      </c>
    </row>
    <row r="38" spans="2:9" x14ac:dyDescent="0.3">
      <c r="B38" s="117"/>
      <c r="C38" s="126"/>
      <c r="D38" s="190"/>
      <c r="E38" s="191">
        <f>Fee_for_Service_Fees_Staff8[[#This Row],[Deliverable Cost
(provide either a fixed per unit cost or an estimate of hours needed to produce the deliverable)]]*Fee_for_Service_Fees_Staff8[[#This Row],[Deliverable Units
("Deliverable" or "Hours")
]]</f>
        <v>0</v>
      </c>
    </row>
    <row r="39" spans="2:9" x14ac:dyDescent="0.3">
      <c r="B39" s="117"/>
      <c r="C39" s="126"/>
      <c r="D39" s="190"/>
      <c r="E39" s="191">
        <f>Fee_for_Service_Fees_Staff8[[#This Row],[Deliverable Cost
(provide either a fixed per unit cost or an estimate of hours needed to produce the deliverable)]]*Fee_for_Service_Fees_Staff8[[#This Row],[Deliverable Units
("Deliverable" or "Hours")
]]</f>
        <v>0</v>
      </c>
    </row>
    <row r="40" spans="2:9" x14ac:dyDescent="0.3">
      <c r="B40" s="112" t="s">
        <v>18</v>
      </c>
      <c r="E40" s="191">
        <f>SUBTOTAL(109,Fee_for_Service_Fees_Staff8[Fees])</f>
        <v>0</v>
      </c>
    </row>
    <row r="41" spans="2:9" x14ac:dyDescent="0.3">
      <c r="B41" s="30"/>
      <c r="C41" s="30"/>
      <c r="D41" s="30"/>
      <c r="E41" s="30"/>
    </row>
    <row r="42" spans="2:9" ht="19.5" x14ac:dyDescent="0.3">
      <c r="B42" s="26" t="s">
        <v>22</v>
      </c>
      <c r="C42" s="196">
        <f>IF(ISBLANK($B$6),,
IF($B$6="United States - Dollar, USD",SUM(C19),
IF($B$6&lt;&gt;"United States - Dollar, USD", RIGHT($B$6,3) &amp;" " &amp;TEXT(SUM(C19),"#,##0") &amp;CHAR(10) &amp; " (USD " &amp; TEXT(SUM(E19),"#,##0")&amp;")")))</f>
        <v>0</v>
      </c>
      <c r="D42" s="196"/>
      <c r="E42" s="197"/>
    </row>
    <row r="43" spans="2:9" ht="8.25" customHeight="1" x14ac:dyDescent="0.3"/>
    <row r="44" spans="2:9" ht="17" x14ac:dyDescent="0.3">
      <c r="B44" s="31" t="s">
        <v>23</v>
      </c>
      <c r="C44" s="32">
        <f>IF(ISBLANK($B$6),,
IF($B$6="United States - Dollar, USD",Fee_for_Service_Travel_Staff[[#Totals],[Amount]],
IF($B$6&lt;&gt;"United States - Dollar, USD",RIGHT($B$6,3)&amp;" "&amp;TEXT(Fee_for_Service_Travel_Staff[[#Totals],[Amount]],"#,##0")&amp;CHAR(10)&amp;" (USD "&amp;TEXT((Fee_for_Service_Travel_Staff[[#Totals],[Amount]]*$D$6),"#,##0")&amp;")",)))</f>
        <v>0</v>
      </c>
    </row>
    <row r="45" spans="2:9" ht="8.25" customHeight="1" x14ac:dyDescent="0.3">
      <c r="B45" s="193"/>
      <c r="C45" s="193"/>
    </row>
    <row r="46" spans="2:9" ht="15" customHeight="1" x14ac:dyDescent="0.3">
      <c r="B46" s="111" t="s">
        <v>24</v>
      </c>
      <c r="C46" s="27" t="s">
        <v>25</v>
      </c>
    </row>
    <row r="47" spans="2:9" ht="15" customHeight="1" x14ac:dyDescent="0.35">
      <c r="B47" s="127"/>
      <c r="C47" s="119"/>
    </row>
    <row r="48" spans="2:9" ht="15" customHeight="1" x14ac:dyDescent="0.35">
      <c r="B48" s="127"/>
      <c r="C48" s="119"/>
    </row>
    <row r="49" spans="2:8" ht="15" customHeight="1" x14ac:dyDescent="0.35">
      <c r="B49" s="127"/>
      <c r="C49" s="119"/>
    </row>
    <row r="50" spans="2:8" ht="15" customHeight="1" x14ac:dyDescent="0.35">
      <c r="B50" s="127"/>
      <c r="C50" s="119"/>
    </row>
    <row r="51" spans="2:8" ht="15" customHeight="1" x14ac:dyDescent="0.35">
      <c r="B51" s="127"/>
      <c r="C51" s="119"/>
    </row>
    <row r="52" spans="2:8" ht="15" customHeight="1" x14ac:dyDescent="0.35">
      <c r="B52" s="33" t="s">
        <v>18</v>
      </c>
      <c r="C52" s="119">
        <f>SUBTOTAL(109,Fee_for_Service_Travel_Staff[Amount])</f>
        <v>0</v>
      </c>
    </row>
    <row r="53" spans="2:8" ht="8.25" customHeight="1" x14ac:dyDescent="0.3">
      <c r="B53" s="208"/>
      <c r="C53" s="208"/>
      <c r="F53" s="30"/>
      <c r="G53" s="30"/>
      <c r="H53" s="30"/>
    </row>
    <row r="54" spans="2:8" ht="17" x14ac:dyDescent="0.3">
      <c r="B54" s="34" t="s">
        <v>26</v>
      </c>
      <c r="C54" s="32">
        <f>IF(ISBLANK($B$6),,
IF($B$6="United States - Dollar, USD",Fee_for_Service_Conferences_Staff[[#Totals],[Amount]],
IF($B$6&lt;&gt;"United States - Dollar, USD", RIGHT($B$6,3) &amp;" " &amp;TEXT(SUM(Fee_for_Service_Conferences_Staff[[#Totals],[Amount]]),"#,##0") &amp;CHAR(10) &amp; " (USD " &amp; TEXT((Fee_for_Service_Conferences_Staff[[#Totals],[Amount]]*$D$6),"#,##0")&amp;")")))</f>
        <v>0</v>
      </c>
    </row>
    <row r="55" spans="2:8" ht="8.25" customHeight="1" x14ac:dyDescent="0.3">
      <c r="B55" s="193"/>
      <c r="C55" s="193"/>
    </row>
    <row r="56" spans="2:8" ht="15" customHeight="1" x14ac:dyDescent="0.3">
      <c r="B56" s="112" t="s">
        <v>27</v>
      </c>
      <c r="C56" s="35" t="s">
        <v>25</v>
      </c>
    </row>
    <row r="57" spans="2:8" ht="15" customHeight="1" x14ac:dyDescent="0.35">
      <c r="B57" s="117"/>
      <c r="C57" s="118"/>
    </row>
    <row r="58" spans="2:8" ht="15" customHeight="1" x14ac:dyDescent="0.35">
      <c r="B58" s="117"/>
      <c r="C58" s="118"/>
    </row>
    <row r="59" spans="2:8" ht="15" customHeight="1" x14ac:dyDescent="0.35">
      <c r="B59" s="117"/>
      <c r="C59" s="118"/>
    </row>
    <row r="60" spans="2:8" ht="15" customHeight="1" x14ac:dyDescent="0.35">
      <c r="B60" s="117"/>
      <c r="C60" s="118"/>
    </row>
    <row r="61" spans="2:8" ht="15" customHeight="1" x14ac:dyDescent="0.35">
      <c r="B61" s="117"/>
      <c r="C61" s="118"/>
    </row>
    <row r="62" spans="2:8" ht="15" customHeight="1" collapsed="1" x14ac:dyDescent="0.35">
      <c r="B62" s="1" t="s">
        <v>18</v>
      </c>
      <c r="C62" s="118">
        <f>SUBTOTAL(109,Fee_for_Service_Conferences_Staff[Amount])</f>
        <v>0</v>
      </c>
    </row>
    <row r="63" spans="2:8" ht="8.25" customHeight="1" x14ac:dyDescent="0.3">
      <c r="B63" s="208"/>
      <c r="C63" s="208"/>
    </row>
    <row r="64" spans="2:8" ht="17" x14ac:dyDescent="0.3">
      <c r="B64" s="34" t="s">
        <v>12</v>
      </c>
      <c r="C64" s="32">
        <f>IF(ISBLANK($B$6),,
IF($B$6="United States - Dollar, USD",SUM(Fee_for_Service_Fees_Subcontractor[[#Totals],[Amount]]),
IF($B$6&lt;&gt;"United States - Dollar, USD", RIGHT($B$6,3) &amp;" " &amp;TEXT(Fee_for_Service_Fees_Subcontractor[[#Totals],[Amount]],"#,##0") &amp;CHAR(10) &amp; " (USD " &amp; TEXT((Fee_for_Service_Fees_Subcontractor[[#Totals],[Amount]]*$D$6),"#,##0")&amp;")")))</f>
        <v>0</v>
      </c>
    </row>
    <row r="65" spans="2:3" ht="8.25" customHeight="1" x14ac:dyDescent="0.3">
      <c r="B65" s="193"/>
      <c r="C65" s="193"/>
    </row>
    <row r="66" spans="2:3" ht="15" customHeight="1" x14ac:dyDescent="0.3">
      <c r="B66" s="112" t="s">
        <v>28</v>
      </c>
      <c r="C66" s="30" t="s">
        <v>25</v>
      </c>
    </row>
    <row r="67" spans="2:3" ht="15" customHeight="1" x14ac:dyDescent="0.35">
      <c r="B67" s="117"/>
      <c r="C67" s="120"/>
    </row>
    <row r="68" spans="2:3" ht="15" customHeight="1" x14ac:dyDescent="0.35">
      <c r="B68" s="117"/>
      <c r="C68" s="120"/>
    </row>
    <row r="69" spans="2:3" ht="15" customHeight="1" x14ac:dyDescent="0.35">
      <c r="B69" s="117"/>
      <c r="C69" s="120"/>
    </row>
    <row r="70" spans="2:3" ht="15" customHeight="1" x14ac:dyDescent="0.35">
      <c r="B70" s="117"/>
      <c r="C70" s="120"/>
    </row>
    <row r="71" spans="2:3" ht="15" customHeight="1" x14ac:dyDescent="0.35">
      <c r="B71" s="117"/>
      <c r="C71" s="120"/>
    </row>
    <row r="72" spans="2:3" ht="15" customHeight="1" x14ac:dyDescent="0.35">
      <c r="B72" s="3" t="s">
        <v>18</v>
      </c>
      <c r="C72" s="121">
        <f>SUBTOTAL(109,Fee_for_Service_Fees_Subcontractor[Amount])</f>
        <v>0</v>
      </c>
    </row>
    <row r="73" spans="2:3" ht="8.25" customHeight="1" x14ac:dyDescent="0.3">
      <c r="B73" s="208"/>
      <c r="C73" s="208"/>
    </row>
    <row r="74" spans="2:3" ht="17" x14ac:dyDescent="0.3">
      <c r="B74" s="34" t="s">
        <v>13</v>
      </c>
      <c r="C74" s="32">
        <f>IF(ISBLANK($B$6),,
IF($B$6="United States - Dollar, USD",Fee_for_Service_Travel_Subcontractor[[#Totals],[Amount]],
IF($B$6&lt;&gt;"United States - Dollar, USD", RIGHT($B$6,3) &amp;" " &amp;TEXT(Fee_for_Service_Travel_Subcontractor[[#Totals],[Amount]],"#,##0") &amp;CHAR(10) &amp; " (USD " &amp; TEXT((Fee_for_Service_Travel_Subcontractor[[#Totals],[Amount]]*$D$6),"#,##0")&amp;")")))</f>
        <v>0</v>
      </c>
    </row>
    <row r="75" spans="2:3" ht="8.25" customHeight="1" x14ac:dyDescent="0.3">
      <c r="B75" s="193"/>
      <c r="C75" s="193"/>
    </row>
    <row r="76" spans="2:3" ht="15" customHeight="1" x14ac:dyDescent="0.3">
      <c r="B76" s="112" t="s">
        <v>27</v>
      </c>
      <c r="C76" s="30" t="s">
        <v>25</v>
      </c>
    </row>
    <row r="77" spans="2:3" ht="15" customHeight="1" x14ac:dyDescent="0.35">
      <c r="B77" s="117"/>
      <c r="C77" s="120"/>
    </row>
    <row r="78" spans="2:3" ht="15" customHeight="1" x14ac:dyDescent="0.35">
      <c r="B78" s="117"/>
      <c r="C78" s="120"/>
    </row>
    <row r="79" spans="2:3" ht="15" customHeight="1" x14ac:dyDescent="0.35">
      <c r="B79" s="117"/>
      <c r="C79" s="120"/>
    </row>
    <row r="80" spans="2:3" ht="15" customHeight="1" x14ac:dyDescent="0.35">
      <c r="B80" s="117"/>
      <c r="C80" s="120"/>
    </row>
    <row r="81" spans="2:3" ht="15" customHeight="1" x14ac:dyDescent="0.35">
      <c r="B81" s="117"/>
      <c r="C81" s="120"/>
    </row>
    <row r="82" spans="2:3" ht="15" customHeight="1" x14ac:dyDescent="0.35">
      <c r="B82" s="3" t="s">
        <v>18</v>
      </c>
      <c r="C82" s="121">
        <f>SUBTOTAL(109,Fee_for_Service_Travel_Subcontractor[Amount])</f>
        <v>0</v>
      </c>
    </row>
    <row r="83" spans="2:3" ht="8.25" customHeight="1" x14ac:dyDescent="0.3">
      <c r="B83" s="208"/>
      <c r="C83" s="208"/>
    </row>
    <row r="84" spans="2:3" ht="17" x14ac:dyDescent="0.3">
      <c r="B84" s="34" t="s">
        <v>29</v>
      </c>
      <c r="C84" s="32">
        <f>IF(ISBLANK($B$6),,
IF($B$6="United States - Dollar, USD",Fee_for_Service_Conferences_Subcontractor[[#Totals],[Amount]],
IF($B$6&lt;&gt;"United States - Dollar, USD", RIGHT($B$6,3) &amp;" " &amp;TEXT(Fee_for_Service_Conferences_Subcontractor[[#Totals],[Amount]],"#,##0") &amp;CHAR(10) &amp; " (USD " &amp; TEXT((Fee_for_Service_Conferences_Subcontractor[[#Totals],[Amount]]*$D$6),"#,##0")&amp;")")))</f>
        <v>0</v>
      </c>
    </row>
    <row r="85" spans="2:3" ht="8.25" customHeight="1" x14ac:dyDescent="0.3">
      <c r="B85" s="193"/>
      <c r="C85" s="193"/>
    </row>
    <row r="86" spans="2:3" ht="15" customHeight="1" x14ac:dyDescent="0.3">
      <c r="B86" s="112" t="s">
        <v>27</v>
      </c>
      <c r="C86" s="30" t="s">
        <v>25</v>
      </c>
    </row>
    <row r="87" spans="2:3" ht="15" customHeight="1" x14ac:dyDescent="0.35">
      <c r="B87" s="117"/>
      <c r="C87" s="120"/>
    </row>
    <row r="88" spans="2:3" ht="15" customHeight="1" x14ac:dyDescent="0.35">
      <c r="B88" s="117"/>
      <c r="C88" s="120"/>
    </row>
    <row r="89" spans="2:3" ht="15" customHeight="1" x14ac:dyDescent="0.35">
      <c r="B89" s="117"/>
      <c r="C89" s="120"/>
    </row>
    <row r="90" spans="2:3" ht="15" customHeight="1" x14ac:dyDescent="0.35">
      <c r="B90" s="117"/>
      <c r="C90" s="120"/>
    </row>
    <row r="91" spans="2:3" ht="15" customHeight="1" x14ac:dyDescent="0.35">
      <c r="B91" s="117"/>
      <c r="C91" s="120"/>
    </row>
    <row r="92" spans="2:3" ht="15" customHeight="1" x14ac:dyDescent="0.35">
      <c r="B92" s="3" t="s">
        <v>18</v>
      </c>
      <c r="C92" s="121">
        <f>SUBTOTAL(109,Fee_for_Service_Conferences_Subcontractor[Amount])</f>
        <v>0</v>
      </c>
    </row>
    <row r="93" spans="2:3" ht="8.25" customHeight="1" x14ac:dyDescent="0.3">
      <c r="B93" s="208"/>
      <c r="C93" s="208"/>
    </row>
    <row r="94" spans="2:3" ht="17" x14ac:dyDescent="0.3">
      <c r="B94" s="34" t="s">
        <v>15</v>
      </c>
      <c r="C94" s="32">
        <f>IF(ISBLANK($B$6),,
IF($B$6="United States - Dollar, USD",Fee_for_Service_Communications[[#Totals],[Amount]],
IF($B$6&lt;&gt;"United States - Dollar, USD", RIGHT($B$6,3) &amp;" " &amp;TEXT(Fee_for_Service_Communications[[#Totals],[Amount]],"#,##0") &amp;CHAR(10) &amp; " (USD " &amp; TEXT((Fee_for_Service_Communications[[#Totals],[Amount]]*$D$6),"#,##0")&amp;")")))</f>
        <v>0</v>
      </c>
    </row>
    <row r="95" spans="2:3" ht="8.25" customHeight="1" x14ac:dyDescent="0.3">
      <c r="B95" s="193"/>
      <c r="C95" s="193"/>
    </row>
    <row r="96" spans="2:3" ht="15" customHeight="1" x14ac:dyDescent="0.35">
      <c r="B96" s="112" t="s">
        <v>30</v>
      </c>
      <c r="C96" s="36" t="s">
        <v>25</v>
      </c>
    </row>
    <row r="97" spans="2:3" ht="15" customHeight="1" x14ac:dyDescent="0.35">
      <c r="B97" s="117"/>
      <c r="C97" s="120"/>
    </row>
    <row r="98" spans="2:3" ht="15" customHeight="1" x14ac:dyDescent="0.35">
      <c r="B98" s="117"/>
      <c r="C98" s="120"/>
    </row>
    <row r="99" spans="2:3" ht="15" customHeight="1" x14ac:dyDescent="0.35">
      <c r="B99" s="117"/>
      <c r="C99" s="120"/>
    </row>
    <row r="100" spans="2:3" ht="15" customHeight="1" x14ac:dyDescent="0.35">
      <c r="B100" s="117"/>
      <c r="C100" s="120"/>
    </row>
    <row r="101" spans="2:3" ht="15" customHeight="1" x14ac:dyDescent="0.35">
      <c r="B101" s="117"/>
      <c r="C101" s="120"/>
    </row>
    <row r="102" spans="2:3" ht="15" customHeight="1" x14ac:dyDescent="0.35">
      <c r="B102" s="3" t="s">
        <v>18</v>
      </c>
      <c r="C102" s="121">
        <f>SUBTOTAL(109,Fee_for_Service_Communications[Amount])</f>
        <v>0</v>
      </c>
    </row>
    <row r="103" spans="2:3" ht="8.25" customHeight="1" x14ac:dyDescent="0.3">
      <c r="B103" s="208"/>
      <c r="C103" s="208"/>
    </row>
    <row r="104" spans="2:3" ht="17" x14ac:dyDescent="0.3">
      <c r="B104" s="34" t="s">
        <v>31</v>
      </c>
      <c r="C104" s="32">
        <f>IF(ISBLANK($B$6),,
IF($B$6="United States - Dollar, USD",Fee_for_Service_Equipment[[#Totals],[Amount]],
IF($B$6&lt;&gt;"United States - Dollar, USD", RIGHT($B$6,3) &amp;" " &amp;TEXT(Fee_for_Service_Equipment[[#Totals],[Amount]],"#,##0") &amp;CHAR(10) &amp; " (USD " &amp; TEXT((Fee_for_Service_Equipment[[#Totals],[Amount]]*$D$6),"#,##0")&amp;")")))</f>
        <v>0</v>
      </c>
    </row>
    <row r="105" spans="2:3" ht="8.25" customHeight="1" x14ac:dyDescent="0.3">
      <c r="B105" s="207"/>
      <c r="C105" s="207"/>
    </row>
    <row r="106" spans="2:3" ht="15" customHeight="1" x14ac:dyDescent="0.35">
      <c r="B106" s="112" t="s">
        <v>30</v>
      </c>
      <c r="C106" s="36" t="s">
        <v>25</v>
      </c>
    </row>
    <row r="107" spans="2:3" ht="15" customHeight="1" x14ac:dyDescent="0.35">
      <c r="B107" s="117"/>
      <c r="C107" s="120"/>
    </row>
    <row r="108" spans="2:3" ht="15" customHeight="1" x14ac:dyDescent="0.35">
      <c r="B108" s="117"/>
      <c r="C108" s="120"/>
    </row>
    <row r="109" spans="2:3" ht="15" customHeight="1" x14ac:dyDescent="0.35">
      <c r="B109" s="117"/>
      <c r="C109" s="120"/>
    </row>
    <row r="110" spans="2:3" ht="15" customHeight="1" x14ac:dyDescent="0.35">
      <c r="B110" s="117"/>
      <c r="C110" s="120"/>
    </row>
    <row r="111" spans="2:3" ht="15" customHeight="1" x14ac:dyDescent="0.35">
      <c r="B111" s="117"/>
      <c r="C111" s="120"/>
    </row>
    <row r="112" spans="2:3" ht="15" customHeight="1" x14ac:dyDescent="0.35">
      <c r="B112" s="3" t="s">
        <v>18</v>
      </c>
      <c r="C112" s="121">
        <f>SUBTOTAL(109,Fee_for_Service_Equipment[Amount])</f>
        <v>0</v>
      </c>
    </row>
    <row r="113" spans="2:3" ht="8.25" customHeight="1" x14ac:dyDescent="0.3">
      <c r="B113" s="207"/>
      <c r="C113" s="207"/>
    </row>
    <row r="114" spans="2:3" ht="17" x14ac:dyDescent="0.3">
      <c r="B114" s="34" t="s">
        <v>32</v>
      </c>
      <c r="C114" s="32">
        <f>IF(ISBLANK($B$6),,
IF($B$6="United States - Dollar, USD",Fee_for_Service_Other_Expenses[[#Totals],[Amount]],
IF($B$6&lt;&gt;"United States - Dollar, USD", RIGHT($B$6,3) &amp;" " &amp;TEXT(Fee_for_Service_Other_Expenses[[#Totals],[Amount]],"#,##0") &amp;CHAR(10) &amp; " (USD " &amp; TEXT((Fee_for_Service_Other_Expenses[[#Totals],[Amount]]*$D$6),"#,##0")&amp;")")))</f>
        <v>0</v>
      </c>
    </row>
    <row r="115" spans="2:3" ht="8.25" customHeight="1" x14ac:dyDescent="0.3">
      <c r="B115" s="207"/>
      <c r="C115" s="207"/>
    </row>
    <row r="116" spans="2:3" ht="15" customHeight="1" x14ac:dyDescent="0.3">
      <c r="B116" s="112" t="s">
        <v>30</v>
      </c>
      <c r="C116" s="30" t="s">
        <v>25</v>
      </c>
    </row>
    <row r="117" spans="2:3" ht="15" customHeight="1" x14ac:dyDescent="0.35">
      <c r="B117" s="117"/>
      <c r="C117" s="120"/>
    </row>
    <row r="118" spans="2:3" ht="15" customHeight="1" x14ac:dyDescent="0.35">
      <c r="B118" s="117"/>
      <c r="C118" s="120"/>
    </row>
    <row r="119" spans="2:3" ht="15" customHeight="1" x14ac:dyDescent="0.35">
      <c r="B119" s="117"/>
      <c r="C119" s="120"/>
    </row>
    <row r="120" spans="2:3" ht="15" customHeight="1" x14ac:dyDescent="0.35">
      <c r="B120" s="117"/>
      <c r="C120" s="120"/>
    </row>
    <row r="121" spans="2:3" ht="15" customHeight="1" x14ac:dyDescent="0.35">
      <c r="B121" s="117"/>
      <c r="C121" s="120"/>
    </row>
    <row r="122" spans="2:3" ht="15" customHeight="1" x14ac:dyDescent="0.35">
      <c r="B122" s="3" t="s">
        <v>18</v>
      </c>
      <c r="C122" s="121">
        <f>SUBTOTAL(109,Fee_for_Service_Other_Expenses[Amount])</f>
        <v>0</v>
      </c>
    </row>
    <row r="123" spans="2:3" ht="15.75" hidden="1" customHeight="1" outlineLevel="1" x14ac:dyDescent="0.3">
      <c r="B123" s="207"/>
      <c r="C123" s="207"/>
    </row>
    <row r="124" spans="2:3" hidden="1" outlineLevel="1" x14ac:dyDescent="0.3"/>
    <row r="125" spans="2:3" hidden="1" outlineLevel="1" x14ac:dyDescent="0.3"/>
    <row r="126" spans="2:3" hidden="1" outlineLevel="1" x14ac:dyDescent="0.3"/>
    <row r="127" spans="2:3" hidden="1" outlineLevel="1" x14ac:dyDescent="0.3"/>
    <row r="128" spans="2:3" hidden="1" outlineLevel="1" x14ac:dyDescent="0.3"/>
    <row r="129" hidden="1" outlineLevel="1" x14ac:dyDescent="0.3"/>
    <row r="130" hidden="1" outlineLevel="1" x14ac:dyDescent="0.3"/>
    <row r="131" hidden="1" outlineLevel="1" x14ac:dyDescent="0.3"/>
    <row r="132" hidden="1" outlineLevel="1" x14ac:dyDescent="0.3"/>
    <row r="133" hidden="1" outlineLevel="1" x14ac:dyDescent="0.3"/>
    <row r="134" hidden="1" outlineLevel="1" x14ac:dyDescent="0.3"/>
    <row r="135" hidden="1" outlineLevel="1" x14ac:dyDescent="0.3"/>
    <row r="136" hidden="1" outlineLevel="1" x14ac:dyDescent="0.3"/>
    <row r="137" hidden="1" outlineLevel="1" x14ac:dyDescent="0.3"/>
    <row r="138" hidden="1" outlineLevel="1" x14ac:dyDescent="0.3"/>
    <row r="139" hidden="1" outlineLevel="1" x14ac:dyDescent="0.3"/>
    <row r="140" hidden="1" outlineLevel="1" x14ac:dyDescent="0.3"/>
    <row r="141" hidden="1" outlineLevel="1" x14ac:dyDescent="0.3"/>
    <row r="142" hidden="1" outlineLevel="1" x14ac:dyDescent="0.3"/>
    <row r="143" hidden="1" outlineLevel="1" x14ac:dyDescent="0.3"/>
    <row r="144" hidden="1" outlineLevel="1" x14ac:dyDescent="0.3"/>
    <row r="145" hidden="1" outlineLevel="1" x14ac:dyDescent="0.3"/>
    <row r="146" hidden="1" outlineLevel="1" x14ac:dyDescent="0.3"/>
    <row r="147" hidden="1" outlineLevel="1" x14ac:dyDescent="0.3"/>
    <row r="148" hidden="1" outlineLevel="1" x14ac:dyDescent="0.3"/>
    <row r="149" hidden="1" outlineLevel="1" x14ac:dyDescent="0.3"/>
    <row r="150" hidden="1" outlineLevel="1" x14ac:dyDescent="0.3"/>
    <row r="151" hidden="1" outlineLevel="1" x14ac:dyDescent="0.3"/>
    <row r="152" hidden="1" outlineLevel="1" x14ac:dyDescent="0.3"/>
    <row r="153" hidden="1" outlineLevel="1" x14ac:dyDescent="0.3"/>
    <row r="154" hidden="1" outlineLevel="1" x14ac:dyDescent="0.3"/>
    <row r="155" hidden="1" outlineLevel="1" x14ac:dyDescent="0.3"/>
    <row r="156" hidden="1" outlineLevel="1" x14ac:dyDescent="0.3"/>
    <row r="157" hidden="1" outlineLevel="1" x14ac:dyDescent="0.3"/>
    <row r="158" hidden="1" outlineLevel="1" x14ac:dyDescent="0.3"/>
    <row r="159" hidden="1" outlineLevel="1" x14ac:dyDescent="0.3"/>
    <row r="160" hidden="1" outlineLevel="1" x14ac:dyDescent="0.3"/>
    <row r="161" hidden="1" outlineLevel="1" x14ac:dyDescent="0.3"/>
    <row r="162" hidden="1" outlineLevel="1" x14ac:dyDescent="0.3"/>
    <row r="163" hidden="1" outlineLevel="1" x14ac:dyDescent="0.3"/>
    <row r="164" hidden="1" outlineLevel="1" x14ac:dyDescent="0.3"/>
    <row r="165" hidden="1" outlineLevel="1" x14ac:dyDescent="0.3"/>
    <row r="166" hidden="1" outlineLevel="1" x14ac:dyDescent="0.3"/>
    <row r="167" hidden="1" outlineLevel="1" x14ac:dyDescent="0.3"/>
    <row r="168" hidden="1" outlineLevel="1" x14ac:dyDescent="0.3"/>
    <row r="169" hidden="1" outlineLevel="1" x14ac:dyDescent="0.3"/>
    <row r="170" hidden="1" outlineLevel="1" x14ac:dyDescent="0.3"/>
    <row r="171" hidden="1" outlineLevel="1" x14ac:dyDescent="0.3"/>
    <row r="172" hidden="1" outlineLevel="1" x14ac:dyDescent="0.3"/>
    <row r="173" hidden="1" outlineLevel="1" x14ac:dyDescent="0.3"/>
    <row r="174" hidden="1" outlineLevel="1" x14ac:dyDescent="0.3"/>
    <row r="175" hidden="1" outlineLevel="1" x14ac:dyDescent="0.3"/>
    <row r="176" hidden="1" outlineLevel="1" x14ac:dyDescent="0.3"/>
    <row r="177" hidden="1" outlineLevel="1" x14ac:dyDescent="0.3"/>
    <row r="178" hidden="1" outlineLevel="1" x14ac:dyDescent="0.3"/>
    <row r="179" hidden="1" outlineLevel="1" x14ac:dyDescent="0.3"/>
    <row r="180" hidden="1" outlineLevel="1" x14ac:dyDescent="0.3"/>
    <row r="181" hidden="1" outlineLevel="1" x14ac:dyDescent="0.3"/>
    <row r="182" hidden="1" outlineLevel="1" x14ac:dyDescent="0.3"/>
    <row r="183" hidden="1" outlineLevel="1" x14ac:dyDescent="0.3"/>
    <row r="184" hidden="1" outlineLevel="1" x14ac:dyDescent="0.3"/>
    <row r="185" hidden="1" outlineLevel="1" x14ac:dyDescent="0.3"/>
    <row r="186" hidden="1" outlineLevel="1" x14ac:dyDescent="0.3"/>
    <row r="187" hidden="1" outlineLevel="1" x14ac:dyDescent="0.3"/>
    <row r="188" hidden="1" outlineLevel="1" x14ac:dyDescent="0.3"/>
    <row r="189" hidden="1" outlineLevel="1" x14ac:dyDescent="0.3"/>
    <row r="190" hidden="1" outlineLevel="1" x14ac:dyDescent="0.3"/>
    <row r="191" hidden="1" outlineLevel="1" x14ac:dyDescent="0.3"/>
    <row r="192" hidden="1" outlineLevel="1" x14ac:dyDescent="0.3"/>
    <row r="193" hidden="1" outlineLevel="1" x14ac:dyDescent="0.3"/>
    <row r="194" hidden="1" outlineLevel="1" x14ac:dyDescent="0.3"/>
    <row r="195" hidden="1" outlineLevel="1" x14ac:dyDescent="0.3"/>
    <row r="196" hidden="1" outlineLevel="1" x14ac:dyDescent="0.3"/>
    <row r="197" hidden="1" outlineLevel="1" x14ac:dyDescent="0.3"/>
    <row r="198" hidden="1" outlineLevel="1" x14ac:dyDescent="0.3"/>
    <row r="199" hidden="1" outlineLevel="1" x14ac:dyDescent="0.3"/>
    <row r="200" hidden="1" outlineLevel="1" x14ac:dyDescent="0.3"/>
    <row r="201" hidden="1" outlineLevel="1" x14ac:dyDescent="0.3"/>
    <row r="202" hidden="1" outlineLevel="1" x14ac:dyDescent="0.3"/>
    <row r="203" hidden="1" outlineLevel="1" x14ac:dyDescent="0.3"/>
    <row r="204" hidden="1" outlineLevel="1" x14ac:dyDescent="0.3"/>
    <row r="205" hidden="1" outlineLevel="1" x14ac:dyDescent="0.3"/>
    <row r="206" hidden="1" outlineLevel="1" x14ac:dyDescent="0.3"/>
    <row r="207" hidden="1" outlineLevel="1" x14ac:dyDescent="0.3"/>
    <row r="208" hidden="1" outlineLevel="1" x14ac:dyDescent="0.3"/>
    <row r="209" collapsed="1" x14ac:dyDescent="0.3"/>
  </sheetData>
  <sheetProtection formatCells="0" formatColumns="0" formatRows="0" insertRows="0" insertHyperlinks="0" deleteRows="0" sort="0" autoFilter="0"/>
  <mergeCells count="24">
    <mergeCell ref="B123:C123"/>
    <mergeCell ref="B113:C113"/>
    <mergeCell ref="B115:C115"/>
    <mergeCell ref="B53:C53"/>
    <mergeCell ref="B55:C55"/>
    <mergeCell ref="B63:C63"/>
    <mergeCell ref="B65:C65"/>
    <mergeCell ref="B105:C105"/>
    <mergeCell ref="B83:C83"/>
    <mergeCell ref="B93:C93"/>
    <mergeCell ref="B95:C95"/>
    <mergeCell ref="B73:C73"/>
    <mergeCell ref="B103:C103"/>
    <mergeCell ref="B75:C75"/>
    <mergeCell ref="B85:C85"/>
    <mergeCell ref="B45:C45"/>
    <mergeCell ref="B2:E2"/>
    <mergeCell ref="C5:D5"/>
    <mergeCell ref="C24:E24"/>
    <mergeCell ref="B7:E7"/>
    <mergeCell ref="C22:E22"/>
    <mergeCell ref="B3:D3"/>
    <mergeCell ref="B4:D4"/>
    <mergeCell ref="C42:E42"/>
  </mergeCells>
  <phoneticPr fontId="8" type="noConversion"/>
  <conditionalFormatting sqref="B4">
    <cfRule type="expression" dxfId="16" priority="5">
      <formula>ISBLANK(B4)</formula>
    </cfRule>
  </conditionalFormatting>
  <conditionalFormatting sqref="B7:E7">
    <cfRule type="containsText" dxfId="14" priority="2" operator="containsText" text="%">
      <formula>NOT(ISERROR(SEARCH("%",B7)))</formula>
    </cfRule>
  </conditionalFormatting>
  <conditionalFormatting sqref="C6">
    <cfRule type="expression" dxfId="13" priority="15">
      <formula>OR($B$6="United States - Dollar, USD",$B$6="")</formula>
    </cfRule>
    <cfRule type="expression" dxfId="12" priority="17">
      <formula>ISBLANK(C6)</formula>
    </cfRule>
    <cfRule type="expression" dxfId="11" priority="19">
      <formula>(OR(ISBLANK($B$6),$B$6="United States - Dollar, USD"))</formula>
    </cfRule>
  </conditionalFormatting>
  <conditionalFormatting sqref="C26">
    <cfRule type="containsText" dxfId="10" priority="1" operator="containsText" text="Select">
      <formula>NOT(ISERROR(SEARCH("Select",C26)))</formula>
    </cfRule>
  </conditionalFormatting>
  <conditionalFormatting sqref="C5:D5">
    <cfRule type="expression" dxfId="9" priority="16">
      <formula>OR($B$6="United States - Dollar, USD",$B$6="")</formula>
    </cfRule>
  </conditionalFormatting>
  <conditionalFormatting sqref="D6">
    <cfRule type="expression" dxfId="8" priority="8">
      <formula>AND($B$6&lt;&gt;"United States - Dollar, USD",$B$6&lt;&gt;"",$D$6="")</formula>
    </cfRule>
    <cfRule type="expression" dxfId="7" priority="14">
      <formula>AND($B$6&lt;&gt;"United States - Dollar, USD",$B$6&lt;&gt;"",$D$6&lt;&gt;"")</formula>
    </cfRule>
  </conditionalFormatting>
  <conditionalFormatting sqref="E4">
    <cfRule type="containsText" dxfId="6" priority="3" operator="containsText" text="Pew">
      <formula>NOT(ISERROR(SEARCH("Pew",E4)))</formula>
    </cfRule>
    <cfRule type="expression" dxfId="5" priority="4">
      <formula>ISBLANK(E4)</formula>
    </cfRule>
  </conditionalFormatting>
  <conditionalFormatting sqref="E5">
    <cfRule type="expression" dxfId="4" priority="18">
      <formula>OR($B$6="United States - Dollar, USD",$B$6="")</formula>
    </cfRule>
  </conditionalFormatting>
  <conditionalFormatting sqref="E6">
    <cfRule type="expression" dxfId="3" priority="6">
      <formula>AND($B$6&lt;&gt;"United States - Dollar, USD",$B$6&lt;&gt;"",$E$6="")</formula>
    </cfRule>
    <cfRule type="expression" dxfId="2" priority="7">
      <formula>AND($B$6&lt;&gt;"United States - Dollar, USD",$B$6&lt;&gt;"",$E$6&lt;&gt;"")</formula>
    </cfRule>
  </conditionalFormatting>
  <dataValidations count="17">
    <dataValidation allowBlank="1" showErrorMessage="1" sqref="E26 B46:C46 E34" xr:uid="{17D00375-3CB9-492A-8AC7-DFCCCB1E55E4}"/>
    <dataValidation type="list" allowBlank="1" showInputMessage="1" showErrorMessage="1" promptTitle="Currency" prompt="Please select a currency to work with." sqref="B6" xr:uid="{8318C7CE-08C1-44BD-B0A1-CA43D1B0BA56}">
      <formula1>INDIRECT("Currencies[Country - Name, ISO]")</formula1>
    </dataValidation>
    <dataValidation allowBlank="1" showInputMessage="1" showErrorMessage="1" promptTitle="Foreign Currency" prompt="If the budget is drawn up in a foreign currency you must insert the USD foreign exchange rate (FOREX). CAPS recommends you use OANDA.com" sqref="D6" xr:uid="{3D5FF1A4-05B8-4CA9-8DFB-34E9B960FFBE}"/>
    <dataValidation allowBlank="1" showErrorMessage="1" promptTitle="Provider Travel Table" prompt="Enter all data for this table in the Travel tab. Add new rows to this table using tab to automatically summarize data added to the Travel tab._x000a__x000a_DO NOT DELETE OR REPLACE THE FORMULAS IN THIS TABLE." sqref="B47:C47" xr:uid="{F79B7BAA-7004-4E8F-B37E-9F087D1BC62D}"/>
    <dataValidation allowBlank="1" showInputMessage="1" showErrorMessage="1" promptTitle="Subcontrators Table" prompt="When you have reached the end of the table, hit the tab button on your keyboard to add a new row." sqref="B67 B77 B87" xr:uid="{59F21CCE-E139-4BC6-BC54-528F504BD120}"/>
    <dataValidation allowBlank="1" showInputMessage="1" showErrorMessage="1" promptTitle="Other Expenses" prompt="Enter a line for any other expenses directly attributable to this agreement, noting the description, purpose and cost per item for each line." sqref="B117" xr:uid="{75C86806-3A53-42F9-ACB0-703E40AA39E3}"/>
    <dataValidation allowBlank="1" showInputMessage="1" showErrorMessage="1" promptTitle="Equipment Expenses" prompt="Enter a line for any equipment expenses directly attributable to this agreement, noting the description, purpose and cost per item for each line." sqref="B107" xr:uid="{8792171D-A314-417C-A783-940538E6FAA2}"/>
    <dataValidation allowBlank="1" showInputMessage="1" showErrorMessage="1" promptTitle="FOREX Date" prompt="Please insert the date on which the FOREX was taken." sqref="E6" xr:uid="{70FB5F6B-9E28-40F1-83A5-AEB1C53A0203}"/>
    <dataValidation allowBlank="1" showErrorMessage="1" promptTitle="Staff Table Entries" sqref="B26 B34" xr:uid="{01ACFF5E-C7F3-4FB7-8DB6-0F8B88791D04}"/>
    <dataValidation type="list" allowBlank="1" showErrorMessage="1" promptTitle="Staff Table Entries" sqref="E26 E34" xr:uid="{BC41DA79-E290-4413-8312-A24F16F634FD}">
      <formula1>INDIRECT("Rates[Column1]")</formula1>
    </dataValidation>
    <dataValidation allowBlank="1" showInputMessage="1" showErrorMessage="1" promptTitle="Staff Table" prompt="When you have reached the end of the table, hit the tab button on your keyboard to add a new row." sqref="C27:D27 C35" xr:uid="{C255A27A-E260-4C42-B768-080465367C0D}"/>
    <dataValidation allowBlank="1" showErrorMessage="1" promptTitle="Staff Table" prompt="When you have reached the end of the table, hit the tab button on your keyboard to add a new row." sqref="B27 B35" xr:uid="{51464A95-9E0C-4F27-99E9-A1893CE038B0}"/>
    <dataValidation type="list" allowBlank="1" showErrorMessage="1" promptTitle="Staff Table Entries" sqref="C26" xr:uid="{5883B548-4097-47CB-89AA-1B7D4E5F18C1}">
      <formula1>INDIRECT("LST_Rates[Drop down list menu]")</formula1>
    </dataValidation>
    <dataValidation type="list" allowBlank="1" showInputMessage="1" promptTitle="Staff Rate" prompt="Select an appropriate rate from the drop-down provided." sqref="C26" xr:uid="{C2499022-3C2D-4AB7-86CC-BCA79CCF10AA}">
      <formula1>INDIRECT("LST_Rates[Drop down list menu]")</formula1>
    </dataValidation>
    <dataValidation allowBlank="1" promptTitle="Staff Table Entries" sqref="E34" xr:uid="{F3C1EDEE-4582-4697-AD8F-95D343141001}"/>
    <dataValidation type="list" allowBlank="1" showInputMessage="1" promptTitle="Staff Rate" prompt="Select an appropriate rate from the drop-down provided." sqref="E34" xr:uid="{BC050418-47B7-42CF-BAF3-2E124C9FF512}">
      <formula1>#REF!</formula1>
    </dataValidation>
    <dataValidation type="list" allowBlank="1" showInputMessage="1" showErrorMessage="1" sqref="D35:D39" xr:uid="{7012FEA3-02B3-425D-8E9B-08B751016076}">
      <formula1>"Deliverable, Hours"</formula1>
    </dataValidation>
  </dataValidations>
  <printOptions horizontalCentered="1"/>
  <pageMargins left="0.25" right="0.25" top="0.5" bottom="0.5" header="0.3" footer="0.3"/>
  <pageSetup scale="81" fitToHeight="0" orientation="portrait" verticalDpi="1200" r:id="rId1"/>
  <headerFooter differentFirst="1">
    <oddHeader>&amp;F</oddHeader>
    <oddFooter>Page &amp;P of &amp;N</oddFooter>
  </headerFooter>
  <rowBreaks count="1" manualBreakCount="1">
    <brk id="75" min="1" max="4" man="1"/>
  </rowBreaks>
  <ignoredErrors>
    <ignoredError sqref="D10:E10" formula="1"/>
  </ignoredErrors>
  <tableParts count="10">
    <tablePart r:id="rId2"/>
    <tablePart r:id="rId3"/>
    <tablePart r:id="rId4"/>
    <tablePart r:id="rId5"/>
    <tablePart r:id="rId6"/>
    <tablePart r:id="rId7"/>
    <tablePart r:id="rId8"/>
    <tablePart r:id="rId9"/>
    <tablePart r:id="rId10"/>
    <tablePart r:id="rId11"/>
  </tableParts>
  <extLst>
    <ext xmlns:x14="http://schemas.microsoft.com/office/spreadsheetml/2009/9/main" uri="{78C0D931-6437-407d-A8EE-F0AAD7539E65}">
      <x14:conditionalFormattings>
        <x14:conditionalFormatting xmlns:xm="http://schemas.microsoft.com/office/excel/2006/main">
          <x14:cfRule type="expression" priority="13" id="{5DE5CEB9-EB9C-4ACC-B9E3-978E8C638F8F}">
            <xm:f>AND(ISBLANK(B6),OR('Currencies'!$C$2="United States",'Currencies'!$C$2=""))</xm:f>
            <x14:dxf>
              <fill>
                <patternFill>
                  <bgColor theme="5" tint="0.79998168889431442"/>
                </patternFill>
              </fill>
              <border>
                <right style="thin">
                  <color theme="0" tint="-0.14996795556505021"/>
                </right>
                <vertical/>
                <horizontal/>
              </border>
            </x14:dxf>
          </x14:cfRule>
          <xm:sqref>B6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promptTitle="Staff Rate" prompt="Select an appropriate rate from the drop-down provided." xr:uid="{90DB0856-92AA-4081-8F19-66F2DD414CA4}">
          <x14:formula1>
            <xm:f>'Lists &amp; Messages'!$B$4:$B$6</xm:f>
          </x14:formula1>
          <xm:sqref>E26</xm:sqref>
        </x14:dataValidation>
        <x14:dataValidation type="list" allowBlank="1" showErrorMessage="1" promptTitle="Staff Table Entries" xr:uid="{C52F0EC8-F615-483F-BBC2-6BDB8F56B551}">
          <x14:formula1>
            <xm:f>'Lists &amp; Messages'!#REF!</xm:f>
          </x14:formula1>
          <xm:sqref>E26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175F0-91E3-44AA-96A3-843D3A1D6A9C}">
  <sheetPr codeName="Sheet3">
    <pageSetUpPr fitToPage="1"/>
  </sheetPr>
  <dimension ref="A1:AA524"/>
  <sheetViews>
    <sheetView showGridLines="0" workbookViewId="0">
      <selection activeCell="C11" sqref="C11"/>
    </sheetView>
  </sheetViews>
  <sheetFormatPr defaultColWidth="0" defaultRowHeight="14.5" zeroHeight="1" x14ac:dyDescent="0.35"/>
  <cols>
    <col min="1" max="1" width="1.54296875" style="3" customWidth="1"/>
    <col min="2" max="2" width="20.81640625" style="3" customWidth="1"/>
    <col min="3" max="3" width="30.81640625" style="3" customWidth="1"/>
    <col min="4" max="5" width="14.54296875" style="3" customWidth="1"/>
    <col min="6" max="6" width="24.1796875" style="3" customWidth="1"/>
    <col min="7" max="7" width="10.7265625" style="3" customWidth="1"/>
    <col min="8" max="8" width="8.54296875" style="3" bestFit="1" customWidth="1"/>
    <col min="9" max="9" width="16.453125" style="3" customWidth="1"/>
    <col min="10" max="10" width="1.54296875" style="3" customWidth="1"/>
    <col min="11" max="11" width="4.81640625" style="3" bestFit="1" customWidth="1"/>
    <col min="12" max="12" width="1.54296875" style="3" customWidth="1"/>
    <col min="13" max="13" width="9.26953125" style="3" customWidth="1"/>
    <col min="14" max="14" width="1.54296875" style="3" customWidth="1"/>
    <col min="15" max="15" width="8.453125" style="3" bestFit="1" customWidth="1"/>
    <col min="16" max="16" width="1.54296875" style="3" customWidth="1"/>
    <col min="17" max="17" width="9.26953125" style="3" customWidth="1"/>
    <col min="18" max="18" width="1.54296875" style="3" customWidth="1"/>
    <col min="19" max="19" width="4.81640625" style="3" bestFit="1" customWidth="1"/>
    <col min="20" max="20" width="1.54296875" style="3" customWidth="1"/>
    <col min="21" max="21" width="10.7265625" style="3" customWidth="1"/>
    <col min="22" max="22" width="1.54296875" style="3" customWidth="1"/>
    <col min="23" max="25" width="8.81640625" style="3" hidden="1" customWidth="1"/>
    <col min="26" max="27" width="0" style="3" hidden="1" customWidth="1"/>
    <col min="28" max="16384" width="8.81640625" style="3" hidden="1"/>
  </cols>
  <sheetData>
    <row r="1" spans="2:21" s="1" customFormat="1" ht="8.25" customHeight="1" x14ac:dyDescent="0.3"/>
    <row r="2" spans="2:21" ht="23.5" customHeight="1" x14ac:dyDescent="0.35">
      <c r="B2" s="216" t="s">
        <v>33</v>
      </c>
      <c r="C2" s="217"/>
      <c r="D2" s="217"/>
      <c r="E2" s="214">
        <f>SUM(Travel_Other[[#Totals],[TOTAL]]+Travel_Sub[[#Totals],[TOTAL]]+Travel_Staff[[#Totals],[TOTAL]])</f>
        <v>0</v>
      </c>
      <c r="F2" s="214"/>
      <c r="G2" s="37"/>
      <c r="H2" s="37"/>
      <c r="I2" s="37"/>
      <c r="J2" s="37"/>
      <c r="K2" s="37"/>
      <c r="L2" s="37"/>
      <c r="M2" s="37"/>
      <c r="N2" s="37"/>
      <c r="O2" s="37"/>
      <c r="P2" s="37"/>
      <c r="Q2" s="37"/>
      <c r="R2" s="37"/>
      <c r="S2" s="37"/>
      <c r="T2" s="37"/>
      <c r="U2" s="38"/>
    </row>
    <row r="3" spans="2:21" ht="8.25" customHeight="1" x14ac:dyDescent="0.35"/>
    <row r="4" spans="2:21" ht="17" x14ac:dyDescent="0.35">
      <c r="B4" s="211" t="s">
        <v>34</v>
      </c>
      <c r="C4" s="212"/>
      <c r="D4" s="212"/>
      <c r="E4" s="215">
        <f>Travel_Staff[[#Totals],[TOTAL]]</f>
        <v>0</v>
      </c>
      <c r="F4" s="215"/>
      <c r="G4" s="86"/>
      <c r="H4" s="86"/>
      <c r="I4" s="86"/>
      <c r="J4" s="86"/>
      <c r="K4" s="86"/>
      <c r="L4" s="86"/>
      <c r="M4" s="86"/>
      <c r="N4" s="86"/>
      <c r="O4" s="86"/>
      <c r="P4" s="86"/>
      <c r="Q4" s="86"/>
      <c r="R4" s="86"/>
      <c r="S4" s="86"/>
      <c r="T4" s="86"/>
      <c r="U4" s="87"/>
    </row>
    <row r="5" spans="2:21" ht="30" customHeight="1" x14ac:dyDescent="0.35">
      <c r="B5" s="181" t="s">
        <v>35</v>
      </c>
      <c r="C5" s="77" t="s">
        <v>36</v>
      </c>
      <c r="D5" s="77" t="s">
        <v>37</v>
      </c>
      <c r="E5" s="77" t="s">
        <v>38</v>
      </c>
      <c r="F5" s="77" t="s">
        <v>39</v>
      </c>
      <c r="G5" s="40" t="s">
        <v>40</v>
      </c>
      <c r="H5" s="40" t="s">
        <v>41</v>
      </c>
      <c r="I5" s="40" t="s">
        <v>42</v>
      </c>
      <c r="J5" s="113" t="s">
        <v>43</v>
      </c>
      <c r="K5" s="77" t="s">
        <v>44</v>
      </c>
      <c r="L5" s="89" t="s">
        <v>45</v>
      </c>
      <c r="M5" s="77" t="s">
        <v>46</v>
      </c>
      <c r="N5" s="88" t="s">
        <v>47</v>
      </c>
      <c r="O5" s="77" t="s">
        <v>48</v>
      </c>
      <c r="P5" s="88" t="s">
        <v>49</v>
      </c>
      <c r="Q5" s="77" t="s">
        <v>50</v>
      </c>
      <c r="R5" s="88" t="s">
        <v>51</v>
      </c>
      <c r="S5" s="77" t="s">
        <v>52</v>
      </c>
      <c r="T5" s="88" t="s">
        <v>53</v>
      </c>
      <c r="U5" s="78" t="s">
        <v>54</v>
      </c>
    </row>
    <row r="6" spans="2:21" ht="15" customHeight="1" x14ac:dyDescent="0.35">
      <c r="B6" s="182"/>
      <c r="C6" s="128"/>
      <c r="D6" s="91"/>
      <c r="E6" s="91"/>
      <c r="F6" s="130"/>
      <c r="G6" s="130"/>
      <c r="H6" s="130"/>
      <c r="I6" s="130"/>
      <c r="J6" s="90" t="str">
        <f>IF(ISBLANK(Travel_Staff[[#This Row],['# of Days]]),"","x")</f>
        <v/>
      </c>
      <c r="K6" s="132"/>
      <c r="L6" s="92" t="str">
        <f>IF(ISBLANK(Travel_Staff[[#This Row],['# of Days]]),"","=")</f>
        <v/>
      </c>
      <c r="M6" s="134">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6" s="90" t="str">
        <f>IF(ISBLANK(Travel_Staff[[#This Row],['# of Travelers]]),"","x")</f>
        <v/>
      </c>
      <c r="O6" s="132"/>
      <c r="P6" s="92" t="str">
        <f>IF(ISBLANK(Travel_Staff[[#This Row],['# of Travelers]]),"","=")</f>
        <v/>
      </c>
      <c r="Q6" s="134">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6" s="90" t="str">
        <f>IF(ISBLANK(Travel_Staff[[#This Row],['# of Trips]]),"","x")</f>
        <v/>
      </c>
      <c r="S6" s="132"/>
      <c r="T6" s="92" t="str">
        <f>IF(ISBLANK(Travel_Staff[[#This Row],['# of Trips]]),"","=")</f>
        <v/>
      </c>
      <c r="U6" s="174">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7" spans="2:21" ht="15" customHeight="1" x14ac:dyDescent="0.35">
      <c r="B7" s="183"/>
      <c r="C7" s="129"/>
      <c r="D7" s="94"/>
      <c r="E7" s="94"/>
      <c r="F7" s="131"/>
      <c r="G7" s="131"/>
      <c r="H7" s="131"/>
      <c r="I7" s="131"/>
      <c r="J7" s="93" t="str">
        <f>IF(ISBLANK(Travel_Staff[[#This Row],['# of Days]]),"","x")</f>
        <v/>
      </c>
      <c r="K7" s="133"/>
      <c r="L7" s="95" t="str">
        <f>IF(ISBLANK(Travel_Staff[[#This Row],['# of Days]]),"","=")</f>
        <v/>
      </c>
      <c r="M7"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7" s="93" t="str">
        <f>IF(ISBLANK(Travel_Staff[[#This Row],['# of Travelers]]),"","x")</f>
        <v/>
      </c>
      <c r="O7" s="133"/>
      <c r="P7" s="95" t="str">
        <f>IF(ISBLANK(Travel_Staff[[#This Row],['# of Travelers]]),"","=")</f>
        <v/>
      </c>
      <c r="Q7"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7" s="93" t="str">
        <f>IF(ISBLANK(Travel_Staff[[#This Row],['# of Trips]]),"","x")</f>
        <v/>
      </c>
      <c r="S7" s="133"/>
      <c r="T7" s="95" t="str">
        <f>IF(ISBLANK(Travel_Staff[[#This Row],['# of Trips]]),"","=")</f>
        <v/>
      </c>
      <c r="U7"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8" spans="2:21" ht="15" customHeight="1" x14ac:dyDescent="0.35">
      <c r="B8" s="183"/>
      <c r="C8" s="129"/>
      <c r="D8" s="94"/>
      <c r="E8" s="94"/>
      <c r="F8" s="131"/>
      <c r="G8" s="131"/>
      <c r="H8" s="131"/>
      <c r="I8" s="131"/>
      <c r="J8" s="93" t="str">
        <f>IF(ISBLANK(Travel_Staff[[#This Row],['# of Days]]),"","x")</f>
        <v/>
      </c>
      <c r="K8" s="133"/>
      <c r="L8" s="95" t="str">
        <f>IF(ISBLANK(Travel_Staff[[#This Row],['# of Days]]),"","=")</f>
        <v/>
      </c>
      <c r="M8"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8" s="93" t="str">
        <f>IF(ISBLANK(Travel_Staff[[#This Row],['# of Travelers]]),"","x")</f>
        <v/>
      </c>
      <c r="O8" s="133"/>
      <c r="P8" s="95" t="str">
        <f>IF(ISBLANK(Travel_Staff[[#This Row],['# of Travelers]]),"","=")</f>
        <v/>
      </c>
      <c r="Q8"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8" s="93" t="str">
        <f>IF(ISBLANK(Travel_Staff[[#This Row],['# of Trips]]),"","x")</f>
        <v/>
      </c>
      <c r="S8" s="133"/>
      <c r="T8" s="95" t="str">
        <f>IF(ISBLANK(Travel_Staff[[#This Row],['# of Trips]]),"","=")</f>
        <v/>
      </c>
      <c r="U8"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9" spans="2:21" ht="15" customHeight="1" x14ac:dyDescent="0.35">
      <c r="B9" s="183"/>
      <c r="C9" s="129"/>
      <c r="D9" s="94"/>
      <c r="E9" s="94"/>
      <c r="F9" s="131"/>
      <c r="G9" s="131"/>
      <c r="H9" s="131"/>
      <c r="I9" s="131"/>
      <c r="J9" s="93" t="str">
        <f>IF(ISBLANK(Travel_Staff[[#This Row],['# of Days]]),"","x")</f>
        <v/>
      </c>
      <c r="K9" s="133"/>
      <c r="L9" s="95" t="str">
        <f>IF(ISBLANK(Travel_Staff[[#This Row],['# of Days]]),"","=")</f>
        <v/>
      </c>
      <c r="M9"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9" s="93" t="str">
        <f>IF(ISBLANK(Travel_Staff[[#This Row],['# of Travelers]]),"","x")</f>
        <v/>
      </c>
      <c r="O9" s="133"/>
      <c r="P9" s="95" t="str">
        <f>IF(ISBLANK(Travel_Staff[[#This Row],['# of Travelers]]),"","=")</f>
        <v/>
      </c>
      <c r="Q9"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9" s="93" t="str">
        <f>IF(ISBLANK(Travel_Staff[[#This Row],['# of Trips]]),"","x")</f>
        <v/>
      </c>
      <c r="S9" s="133"/>
      <c r="T9" s="95" t="str">
        <f>IF(ISBLANK(Travel_Staff[[#This Row],['# of Trips]]),"","=")</f>
        <v/>
      </c>
      <c r="U9"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0" spans="2:21" ht="15" customHeight="1" x14ac:dyDescent="0.35">
      <c r="B10" s="184"/>
      <c r="C10" s="129"/>
      <c r="D10" s="94"/>
      <c r="E10" s="94"/>
      <c r="F10" s="131"/>
      <c r="G10" s="131"/>
      <c r="H10" s="131"/>
      <c r="I10" s="131"/>
      <c r="J10" s="93" t="str">
        <f>IF(ISBLANK(Travel_Staff[[#This Row],['# of Days]]),"","x")</f>
        <v/>
      </c>
      <c r="K10" s="133"/>
      <c r="L10" s="95" t="str">
        <f>IF(ISBLANK(Travel_Staff[[#This Row],['# of Days]]),"","=")</f>
        <v/>
      </c>
      <c r="M10"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0" s="93" t="str">
        <f>IF(ISBLANK(Travel_Staff[[#This Row],['# of Travelers]]),"","x")</f>
        <v/>
      </c>
      <c r="O10" s="133"/>
      <c r="P10" s="95" t="str">
        <f>IF(ISBLANK(Travel_Staff[[#This Row],['# of Travelers]]),"","=")</f>
        <v/>
      </c>
      <c r="Q10"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0" s="93" t="str">
        <f>IF(ISBLANK(Travel_Staff[[#This Row],['# of Trips]]),"","x")</f>
        <v/>
      </c>
      <c r="S10" s="133"/>
      <c r="T10" s="95" t="str">
        <f>IF(ISBLANK(Travel_Staff[[#This Row],['# of Trips]]),"","=")</f>
        <v/>
      </c>
      <c r="U10"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1" spans="2:21" ht="15" customHeight="1" x14ac:dyDescent="0.35">
      <c r="B11" s="184"/>
      <c r="C11" s="129"/>
      <c r="D11" s="94"/>
      <c r="E11" s="94"/>
      <c r="F11" s="131"/>
      <c r="G11" s="131"/>
      <c r="H11" s="131"/>
      <c r="I11" s="131"/>
      <c r="J11" s="93" t="str">
        <f>IF(ISBLANK(Travel_Staff[[#This Row],['# of Days]]),"","x")</f>
        <v/>
      </c>
      <c r="K11" s="133"/>
      <c r="L11" s="95" t="str">
        <f>IF(ISBLANK(Travel_Staff[[#This Row],['# of Days]]),"","=")</f>
        <v/>
      </c>
      <c r="M11"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1" s="93" t="str">
        <f>IF(ISBLANK(Travel_Staff[[#This Row],['# of Travelers]]),"","x")</f>
        <v/>
      </c>
      <c r="O11" s="133"/>
      <c r="P11" s="95" t="str">
        <f>IF(ISBLANK(Travel_Staff[[#This Row],['# of Travelers]]),"","=")</f>
        <v/>
      </c>
      <c r="Q11"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1" s="93" t="str">
        <f>IF(ISBLANK(Travel_Staff[[#This Row],['# of Trips]]),"","x")</f>
        <v/>
      </c>
      <c r="S11" s="133"/>
      <c r="T11" s="95" t="str">
        <f>IF(ISBLANK(Travel_Staff[[#This Row],['# of Trips]]),"","=")</f>
        <v/>
      </c>
      <c r="U11"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2" spans="2:21" ht="15" customHeight="1" x14ac:dyDescent="0.35">
      <c r="B12" s="184"/>
      <c r="C12" s="129"/>
      <c r="D12" s="94"/>
      <c r="E12" s="94"/>
      <c r="F12" s="131"/>
      <c r="G12" s="131"/>
      <c r="H12" s="131"/>
      <c r="I12" s="131"/>
      <c r="J12" s="93" t="str">
        <f>IF(ISBLANK(Travel_Staff[[#This Row],['# of Days]]),"","x")</f>
        <v/>
      </c>
      <c r="K12" s="133"/>
      <c r="L12" s="95" t="str">
        <f>IF(ISBLANK(Travel_Staff[[#This Row],['# of Days]]),"","=")</f>
        <v/>
      </c>
      <c r="M12"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2" s="93" t="str">
        <f>IF(ISBLANK(Travel_Staff[[#This Row],['# of Travelers]]),"","x")</f>
        <v/>
      </c>
      <c r="O12" s="133"/>
      <c r="P12" s="95" t="str">
        <f>IF(ISBLANK(Travel_Staff[[#This Row],['# of Travelers]]),"","=")</f>
        <v/>
      </c>
      <c r="Q12"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2" s="93" t="str">
        <f>IF(ISBLANK(Travel_Staff[[#This Row],['# of Trips]]),"","x")</f>
        <v/>
      </c>
      <c r="S12" s="133"/>
      <c r="T12" s="95" t="str">
        <f>IF(ISBLANK(Travel_Staff[[#This Row],['# of Trips]]),"","=")</f>
        <v/>
      </c>
      <c r="U12"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3" spans="2:21" ht="15" customHeight="1" x14ac:dyDescent="0.35">
      <c r="B13" s="184"/>
      <c r="C13" s="129"/>
      <c r="D13" s="94"/>
      <c r="E13" s="94"/>
      <c r="F13" s="131"/>
      <c r="G13" s="131"/>
      <c r="H13" s="131"/>
      <c r="I13" s="131"/>
      <c r="J13" s="93" t="str">
        <f>IF(ISBLANK(Travel_Staff[[#This Row],['# of Days]]),"","x")</f>
        <v/>
      </c>
      <c r="K13" s="133"/>
      <c r="L13" s="95" t="str">
        <f>IF(ISBLANK(Travel_Staff[[#This Row],['# of Days]]),"","=")</f>
        <v/>
      </c>
      <c r="M13"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3" s="93" t="str">
        <f>IF(ISBLANK(Travel_Staff[[#This Row],['# of Travelers]]),"","x")</f>
        <v/>
      </c>
      <c r="O13" s="133"/>
      <c r="P13" s="95" t="str">
        <f>IF(ISBLANK(Travel_Staff[[#This Row],['# of Travelers]]),"","=")</f>
        <v/>
      </c>
      <c r="Q13"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3" s="93" t="str">
        <f>IF(ISBLANK(Travel_Staff[[#This Row],['# of Trips]]),"","x")</f>
        <v/>
      </c>
      <c r="S13" s="133"/>
      <c r="T13" s="95" t="str">
        <f>IF(ISBLANK(Travel_Staff[[#This Row],['# of Trips]]),"","=")</f>
        <v/>
      </c>
      <c r="U13"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4" spans="2:21" ht="15" customHeight="1" x14ac:dyDescent="0.35">
      <c r="B14" s="184"/>
      <c r="C14" s="129"/>
      <c r="D14" s="94"/>
      <c r="E14" s="94"/>
      <c r="F14" s="131"/>
      <c r="G14" s="131"/>
      <c r="H14" s="131"/>
      <c r="I14" s="131"/>
      <c r="J14" s="93" t="str">
        <f>IF(ISBLANK(Travel_Staff[[#This Row],['# of Days]]),"","x")</f>
        <v/>
      </c>
      <c r="K14" s="133"/>
      <c r="L14" s="95" t="str">
        <f>IF(ISBLANK(Travel_Staff[[#This Row],['# of Days]]),"","=")</f>
        <v/>
      </c>
      <c r="M14"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4" s="93" t="str">
        <f>IF(ISBLANK(Travel_Staff[[#This Row],['# of Travelers]]),"","x")</f>
        <v/>
      </c>
      <c r="O14" s="133"/>
      <c r="P14" s="95" t="str">
        <f>IF(ISBLANK(Travel_Staff[[#This Row],['# of Travelers]]),"","=")</f>
        <v/>
      </c>
      <c r="Q14"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4" s="93" t="str">
        <f>IF(ISBLANK(Travel_Staff[[#This Row],['# of Trips]]),"","x")</f>
        <v/>
      </c>
      <c r="S14" s="133"/>
      <c r="T14" s="95" t="str">
        <f>IF(ISBLANK(Travel_Staff[[#This Row],['# of Trips]]),"","=")</f>
        <v/>
      </c>
      <c r="U14"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5" spans="2:21" ht="15" customHeight="1" x14ac:dyDescent="0.35">
      <c r="B15" s="184"/>
      <c r="C15" s="129"/>
      <c r="D15" s="94"/>
      <c r="E15" s="94"/>
      <c r="F15" s="131"/>
      <c r="G15" s="131"/>
      <c r="H15" s="131"/>
      <c r="I15" s="131"/>
      <c r="J15" s="93" t="str">
        <f>IF(ISBLANK(Travel_Staff[[#This Row],['# of Days]]),"","x")</f>
        <v/>
      </c>
      <c r="K15" s="133"/>
      <c r="L15" s="95" t="str">
        <f>IF(ISBLANK(Travel_Staff[[#This Row],['# of Days]]),"","=")</f>
        <v/>
      </c>
      <c r="M15"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5" s="93" t="str">
        <f>IF(ISBLANK(Travel_Staff[[#This Row],['# of Travelers]]),"","x")</f>
        <v/>
      </c>
      <c r="O15" s="133"/>
      <c r="P15" s="95" t="str">
        <f>IF(ISBLANK(Travel_Staff[[#This Row],['# of Travelers]]),"","=")</f>
        <v/>
      </c>
      <c r="Q15"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5" s="93" t="str">
        <f>IF(ISBLANK(Travel_Staff[[#This Row],['# of Trips]]),"","x")</f>
        <v/>
      </c>
      <c r="S15" s="133"/>
      <c r="T15" s="95" t="str">
        <f>IF(ISBLANK(Travel_Staff[[#This Row],['# of Trips]]),"","=")</f>
        <v/>
      </c>
      <c r="U15"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6" spans="2:21" ht="15" customHeight="1" x14ac:dyDescent="0.35">
      <c r="B16" s="184"/>
      <c r="C16" s="129"/>
      <c r="D16" s="94"/>
      <c r="E16" s="94"/>
      <c r="F16" s="131"/>
      <c r="G16" s="131"/>
      <c r="H16" s="131"/>
      <c r="I16" s="131"/>
      <c r="J16" s="93" t="str">
        <f>IF(ISBLANK(Travel_Staff[[#This Row],['# of Days]]),"","x")</f>
        <v/>
      </c>
      <c r="K16" s="133"/>
      <c r="L16" s="95" t="str">
        <f>IF(ISBLANK(Travel_Staff[[#This Row],['# of Days]]),"","=")</f>
        <v/>
      </c>
      <c r="M16"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6" s="93" t="str">
        <f>IF(ISBLANK(Travel_Staff[[#This Row],['# of Travelers]]),"","x")</f>
        <v/>
      </c>
      <c r="O16" s="133"/>
      <c r="P16" s="95" t="str">
        <f>IF(ISBLANK(Travel_Staff[[#This Row],['# of Travelers]]),"","=")</f>
        <v/>
      </c>
      <c r="Q16"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6" s="93" t="str">
        <f>IF(ISBLANK(Travel_Staff[[#This Row],['# of Trips]]),"","x")</f>
        <v/>
      </c>
      <c r="S16" s="133"/>
      <c r="T16" s="95" t="str">
        <f>IF(ISBLANK(Travel_Staff[[#This Row],['# of Trips]]),"","=")</f>
        <v/>
      </c>
      <c r="U16"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7" spans="2:21" ht="15" customHeight="1" x14ac:dyDescent="0.35">
      <c r="B17" s="184"/>
      <c r="C17" s="129"/>
      <c r="D17" s="94"/>
      <c r="E17" s="94"/>
      <c r="F17" s="131"/>
      <c r="G17" s="131"/>
      <c r="H17" s="131"/>
      <c r="I17" s="131"/>
      <c r="J17" s="93" t="str">
        <f>IF(ISBLANK(Travel_Staff[[#This Row],['# of Days]]),"","x")</f>
        <v/>
      </c>
      <c r="K17" s="133"/>
      <c r="L17" s="95" t="str">
        <f>IF(ISBLANK(Travel_Staff[[#This Row],['# of Days]]),"","=")</f>
        <v/>
      </c>
      <c r="M17"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7" s="93" t="str">
        <f>IF(ISBLANK(Travel_Staff[[#This Row],['# of Travelers]]),"","x")</f>
        <v/>
      </c>
      <c r="O17" s="133"/>
      <c r="P17" s="95" t="str">
        <f>IF(ISBLANK(Travel_Staff[[#This Row],['# of Travelers]]),"","=")</f>
        <v/>
      </c>
      <c r="Q17"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7" s="93" t="str">
        <f>IF(ISBLANK(Travel_Staff[[#This Row],['# of Trips]]),"","x")</f>
        <v/>
      </c>
      <c r="S17" s="133"/>
      <c r="T17" s="95" t="str">
        <f>IF(ISBLANK(Travel_Staff[[#This Row],['# of Trips]]),"","=")</f>
        <v/>
      </c>
      <c r="U17"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8" spans="2:21" ht="15" customHeight="1" x14ac:dyDescent="0.35">
      <c r="B18" s="184"/>
      <c r="C18" s="129"/>
      <c r="D18" s="94"/>
      <c r="E18" s="94"/>
      <c r="F18" s="131"/>
      <c r="G18" s="131"/>
      <c r="H18" s="131"/>
      <c r="I18" s="131"/>
      <c r="J18" s="93" t="str">
        <f>IF(ISBLANK(Travel_Staff[[#This Row],['# of Days]]),"","x")</f>
        <v/>
      </c>
      <c r="K18" s="133"/>
      <c r="L18" s="95" t="str">
        <f>IF(ISBLANK(Travel_Staff[[#This Row],['# of Days]]),"","=")</f>
        <v/>
      </c>
      <c r="M18"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8" s="93" t="str">
        <f>IF(ISBLANK(Travel_Staff[[#This Row],['# of Travelers]]),"","x")</f>
        <v/>
      </c>
      <c r="O18" s="133"/>
      <c r="P18" s="95" t="str">
        <f>IF(ISBLANK(Travel_Staff[[#This Row],['# of Travelers]]),"","=")</f>
        <v/>
      </c>
      <c r="Q18"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8" s="93" t="str">
        <f>IF(ISBLANK(Travel_Staff[[#This Row],['# of Trips]]),"","x")</f>
        <v/>
      </c>
      <c r="S18" s="133"/>
      <c r="T18" s="95" t="str">
        <f>IF(ISBLANK(Travel_Staff[[#This Row],['# of Trips]]),"","=")</f>
        <v/>
      </c>
      <c r="U18"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9" spans="2:21" ht="15" customHeight="1" x14ac:dyDescent="0.35">
      <c r="B19" s="184"/>
      <c r="C19" s="129"/>
      <c r="D19" s="94"/>
      <c r="E19" s="94"/>
      <c r="F19" s="131"/>
      <c r="G19" s="131"/>
      <c r="H19" s="131"/>
      <c r="I19" s="131"/>
      <c r="J19" s="93" t="str">
        <f>IF(ISBLANK(Travel_Staff[[#This Row],['# of Days]]),"","x")</f>
        <v/>
      </c>
      <c r="K19" s="133"/>
      <c r="L19" s="95" t="str">
        <f>IF(ISBLANK(Travel_Staff[[#This Row],['# of Days]]),"","=")</f>
        <v/>
      </c>
      <c r="M19"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9" s="93" t="str">
        <f>IF(ISBLANK(Travel_Staff[[#This Row],['# of Travelers]]),"","x")</f>
        <v/>
      </c>
      <c r="O19" s="133"/>
      <c r="P19" s="95" t="str">
        <f>IF(ISBLANK(Travel_Staff[[#This Row],['# of Travelers]]),"","=")</f>
        <v/>
      </c>
      <c r="Q19"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9" s="93" t="str">
        <f>IF(ISBLANK(Travel_Staff[[#This Row],['# of Trips]]),"","x")</f>
        <v/>
      </c>
      <c r="S19" s="133"/>
      <c r="T19" s="95" t="str">
        <f>IF(ISBLANK(Travel_Staff[[#This Row],['# of Trips]]),"","=")</f>
        <v/>
      </c>
      <c r="U19"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20" spans="2:21" ht="15" customHeight="1" x14ac:dyDescent="0.35">
      <c r="B20" s="184"/>
      <c r="C20" s="129"/>
      <c r="D20" s="94"/>
      <c r="E20" s="94"/>
      <c r="F20" s="131"/>
      <c r="G20" s="131"/>
      <c r="H20" s="131"/>
      <c r="I20" s="131"/>
      <c r="J20" s="93" t="str">
        <f>IF(ISBLANK(Travel_Staff[[#This Row],['# of Days]]),"","x")</f>
        <v/>
      </c>
      <c r="K20" s="133"/>
      <c r="L20" s="95" t="str">
        <f>IF(ISBLANK(Travel_Staff[[#This Row],['# of Days]]),"","=")</f>
        <v/>
      </c>
      <c r="M20"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20" s="93" t="str">
        <f>IF(ISBLANK(Travel_Staff[[#This Row],['# of Travelers]]),"","x")</f>
        <v/>
      </c>
      <c r="O20" s="133"/>
      <c r="P20" s="95" t="str">
        <f>IF(ISBLANK(Travel_Staff[[#This Row],['# of Travelers]]),"","=")</f>
        <v/>
      </c>
      <c r="Q20"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20" s="93" t="str">
        <f>IF(ISBLANK(Travel_Staff[[#This Row],['# of Trips]]),"","x")</f>
        <v/>
      </c>
      <c r="S20" s="133"/>
      <c r="T20" s="95" t="str">
        <f>IF(ISBLANK(Travel_Staff[[#This Row],['# of Trips]]),"","=")</f>
        <v/>
      </c>
      <c r="U20"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21" spans="2:21" ht="15" customHeight="1" x14ac:dyDescent="0.35">
      <c r="B21" s="184"/>
      <c r="C21" s="129"/>
      <c r="D21" s="94"/>
      <c r="E21" s="94"/>
      <c r="F21" s="131"/>
      <c r="G21" s="131"/>
      <c r="H21" s="131"/>
      <c r="I21" s="131"/>
      <c r="J21" s="93" t="str">
        <f>IF(ISBLANK(Travel_Staff[[#This Row],['# of Days]]),"","x")</f>
        <v/>
      </c>
      <c r="K21" s="133"/>
      <c r="L21" s="95" t="str">
        <f>IF(ISBLANK(Travel_Staff[[#This Row],['# of Days]]),"","=")</f>
        <v/>
      </c>
      <c r="M21"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21" s="93" t="str">
        <f>IF(ISBLANK(Travel_Staff[[#This Row],['# of Travelers]]),"","x")</f>
        <v/>
      </c>
      <c r="O21" s="133"/>
      <c r="P21" s="95" t="str">
        <f>IF(ISBLANK(Travel_Staff[[#This Row],['# of Travelers]]),"","=")</f>
        <v/>
      </c>
      <c r="Q21"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21" s="93" t="str">
        <f>IF(ISBLANK(Travel_Staff[[#This Row],['# of Trips]]),"","x")</f>
        <v/>
      </c>
      <c r="S21" s="133"/>
      <c r="T21" s="95" t="str">
        <f>IF(ISBLANK(Travel_Staff[[#This Row],['# of Trips]]),"","=")</f>
        <v/>
      </c>
      <c r="U21"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22" spans="2:21" ht="15" customHeight="1" x14ac:dyDescent="0.35">
      <c r="B22" s="184"/>
      <c r="C22" s="129"/>
      <c r="D22" s="94"/>
      <c r="E22" s="94"/>
      <c r="F22" s="131"/>
      <c r="G22" s="131"/>
      <c r="H22" s="131"/>
      <c r="I22" s="131"/>
      <c r="J22" s="93" t="str">
        <f>IF(ISBLANK(Travel_Staff[[#This Row],['# of Days]]),"","x")</f>
        <v/>
      </c>
      <c r="K22" s="133"/>
      <c r="L22" s="95" t="str">
        <f>IF(ISBLANK(Travel_Staff[[#This Row],['# of Days]]),"","=")</f>
        <v/>
      </c>
      <c r="M22"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22" s="93" t="str">
        <f>IF(ISBLANK(Travel_Staff[[#This Row],['# of Travelers]]),"","x")</f>
        <v/>
      </c>
      <c r="O22" s="133"/>
      <c r="P22" s="95" t="str">
        <f>IF(ISBLANK(Travel_Staff[[#This Row],['# of Travelers]]),"","=")</f>
        <v/>
      </c>
      <c r="Q22"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22" s="93" t="str">
        <f>IF(ISBLANK(Travel_Staff[[#This Row],['# of Trips]]),"","x")</f>
        <v/>
      </c>
      <c r="S22" s="133"/>
      <c r="T22" s="95" t="str">
        <f>IF(ISBLANK(Travel_Staff[[#This Row],['# of Trips]]),"","=")</f>
        <v/>
      </c>
      <c r="U22"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23" spans="2:21" ht="15" customHeight="1" x14ac:dyDescent="0.35">
      <c r="B23" s="184"/>
      <c r="C23" s="129"/>
      <c r="D23" s="94"/>
      <c r="E23" s="94"/>
      <c r="F23" s="131"/>
      <c r="G23" s="131"/>
      <c r="H23" s="131"/>
      <c r="I23" s="131"/>
      <c r="J23" s="93" t="str">
        <f>IF(ISBLANK(Travel_Staff[[#This Row],['# of Days]]),"","x")</f>
        <v/>
      </c>
      <c r="K23" s="133"/>
      <c r="L23" s="95" t="str">
        <f>IF(ISBLANK(Travel_Staff[[#This Row],['# of Days]]),"","=")</f>
        <v/>
      </c>
      <c r="M23"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23" s="93" t="str">
        <f>IF(ISBLANK(Travel_Staff[[#This Row],['# of Travelers]]),"","x")</f>
        <v/>
      </c>
      <c r="O23" s="133"/>
      <c r="P23" s="95" t="str">
        <f>IF(ISBLANK(Travel_Staff[[#This Row],['# of Travelers]]),"","=")</f>
        <v/>
      </c>
      <c r="Q23"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23" s="93" t="str">
        <f>IF(ISBLANK(Travel_Staff[[#This Row],['# of Trips]]),"","x")</f>
        <v/>
      </c>
      <c r="S23" s="133"/>
      <c r="T23" s="95" t="str">
        <f>IF(ISBLANK(Travel_Staff[[#This Row],['# of Trips]]),"","=")</f>
        <v/>
      </c>
      <c r="U23"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24" spans="2:21" ht="15" customHeight="1" x14ac:dyDescent="0.35">
      <c r="B24" s="184"/>
      <c r="C24" s="129"/>
      <c r="D24" s="94"/>
      <c r="E24" s="94"/>
      <c r="F24" s="131"/>
      <c r="G24" s="131"/>
      <c r="H24" s="131"/>
      <c r="I24" s="131"/>
      <c r="J24" s="93" t="str">
        <f>IF(ISBLANK(Travel_Staff[[#This Row],['# of Days]]),"","x")</f>
        <v/>
      </c>
      <c r="K24" s="133"/>
      <c r="L24" s="95" t="str">
        <f>IF(ISBLANK(Travel_Staff[[#This Row],['# of Days]]),"","=")</f>
        <v/>
      </c>
      <c r="M24"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24" s="93" t="str">
        <f>IF(ISBLANK(Travel_Staff[[#This Row],['# of Travelers]]),"","x")</f>
        <v/>
      </c>
      <c r="O24" s="133"/>
      <c r="P24" s="95" t="str">
        <f>IF(ISBLANK(Travel_Staff[[#This Row],['# of Travelers]]),"","=")</f>
        <v/>
      </c>
      <c r="Q24"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24" s="93" t="str">
        <f>IF(ISBLANK(Travel_Staff[[#This Row],['# of Trips]]),"","x")</f>
        <v/>
      </c>
      <c r="S24" s="133"/>
      <c r="T24" s="95" t="str">
        <f>IF(ISBLANK(Travel_Staff[[#This Row],['# of Trips]]),"","=")</f>
        <v/>
      </c>
      <c r="U24"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25" spans="2:21" ht="15" customHeight="1" x14ac:dyDescent="0.35">
      <c r="B25" s="184"/>
      <c r="C25" s="129"/>
      <c r="D25" s="94"/>
      <c r="E25" s="94"/>
      <c r="F25" s="131"/>
      <c r="G25" s="131"/>
      <c r="H25" s="131"/>
      <c r="I25" s="131"/>
      <c r="J25" s="93" t="str">
        <f>IF(ISBLANK(Travel_Staff[[#This Row],['# of Days]]),"","x")</f>
        <v/>
      </c>
      <c r="K25" s="133"/>
      <c r="L25" s="95" t="str">
        <f>IF(ISBLANK(Travel_Staff[[#This Row],['# of Days]]),"","=")</f>
        <v/>
      </c>
      <c r="M25"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25" s="93" t="str">
        <f>IF(ISBLANK(Travel_Staff[[#This Row],['# of Travelers]]),"","x")</f>
        <v/>
      </c>
      <c r="O25" s="133"/>
      <c r="P25" s="95" t="str">
        <f>IF(ISBLANK(Travel_Staff[[#This Row],['# of Travelers]]),"","=")</f>
        <v/>
      </c>
      <c r="Q25"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25" s="93" t="str">
        <f>IF(ISBLANK(Travel_Staff[[#This Row],['# of Trips]]),"","x")</f>
        <v/>
      </c>
      <c r="S25" s="133"/>
      <c r="T25" s="95" t="str">
        <f>IF(ISBLANK(Travel_Staff[[#This Row],['# of Trips]]),"","=")</f>
        <v/>
      </c>
      <c r="U25"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26" spans="2:21" ht="15" customHeight="1" x14ac:dyDescent="0.35">
      <c r="B26" s="96" t="s">
        <v>18</v>
      </c>
      <c r="C26" s="97"/>
      <c r="D26" s="97"/>
      <c r="E26" s="97"/>
      <c r="F26" s="97"/>
      <c r="G26" s="97"/>
      <c r="H26" s="97"/>
      <c r="I26" s="97"/>
      <c r="J26" s="97"/>
      <c r="K26" s="97"/>
      <c r="L26" s="97"/>
      <c r="M26" s="97"/>
      <c r="N26" s="97"/>
      <c r="O26" s="97"/>
      <c r="P26" s="97"/>
      <c r="Q26" s="97"/>
      <c r="R26" s="97"/>
      <c r="S26" s="97"/>
      <c r="T26" s="97"/>
      <c r="U26" s="176">
        <f>SUBTOTAL(109,Travel_Staff[TOTAL])</f>
        <v>0</v>
      </c>
    </row>
    <row r="27" spans="2:21" ht="8.25" customHeight="1" x14ac:dyDescent="0.35">
      <c r="B27" s="213"/>
      <c r="C27" s="213"/>
      <c r="D27" s="213"/>
      <c r="E27" s="213"/>
      <c r="F27" s="213"/>
      <c r="G27" s="213"/>
      <c r="H27" s="213"/>
      <c r="I27" s="213"/>
      <c r="J27" s="213"/>
      <c r="K27" s="213"/>
      <c r="L27" s="213"/>
      <c r="M27" s="213"/>
      <c r="N27" s="213"/>
      <c r="O27" s="213"/>
      <c r="P27" s="213"/>
      <c r="Q27" s="213"/>
      <c r="R27" s="213"/>
      <c r="S27" s="213"/>
      <c r="T27" s="213"/>
      <c r="U27" s="213"/>
    </row>
    <row r="28" spans="2:21" ht="16.5" customHeight="1" x14ac:dyDescent="0.35">
      <c r="B28" s="211" t="s">
        <v>13</v>
      </c>
      <c r="C28" s="212"/>
      <c r="D28" s="212"/>
      <c r="E28" s="215">
        <f>Travel_Sub[[#Totals],[TOTAL]]</f>
        <v>0</v>
      </c>
      <c r="F28" s="215"/>
      <c r="G28" s="86"/>
      <c r="H28" s="86"/>
      <c r="I28" s="86"/>
      <c r="J28" s="86"/>
      <c r="K28" s="86"/>
      <c r="L28" s="86"/>
      <c r="M28" s="86"/>
      <c r="N28" s="86"/>
      <c r="O28" s="86"/>
      <c r="P28" s="86"/>
      <c r="Q28" s="86"/>
      <c r="R28" s="86"/>
      <c r="S28" s="86"/>
      <c r="T28" s="86"/>
      <c r="U28" s="87"/>
    </row>
    <row r="29" spans="2:21" ht="30" customHeight="1" x14ac:dyDescent="0.35">
      <c r="B29" s="181" t="s">
        <v>35</v>
      </c>
      <c r="C29" s="77" t="s">
        <v>36</v>
      </c>
      <c r="D29" s="77" t="s">
        <v>37</v>
      </c>
      <c r="E29" s="77" t="s">
        <v>38</v>
      </c>
      <c r="F29" s="77" t="s">
        <v>39</v>
      </c>
      <c r="G29" s="40" t="s">
        <v>40</v>
      </c>
      <c r="H29" s="40" t="s">
        <v>41</v>
      </c>
      <c r="I29" s="40" t="s">
        <v>42</v>
      </c>
      <c r="J29" s="113" t="s">
        <v>43</v>
      </c>
      <c r="K29" s="77" t="s">
        <v>44</v>
      </c>
      <c r="L29" s="89" t="s">
        <v>45</v>
      </c>
      <c r="M29" s="77" t="s">
        <v>46</v>
      </c>
      <c r="N29" s="88" t="s">
        <v>47</v>
      </c>
      <c r="O29" s="77" t="s">
        <v>48</v>
      </c>
      <c r="P29" s="88" t="s">
        <v>49</v>
      </c>
      <c r="Q29" s="77" t="s">
        <v>50</v>
      </c>
      <c r="R29" s="88" t="s">
        <v>51</v>
      </c>
      <c r="S29" s="77" t="s">
        <v>52</v>
      </c>
      <c r="T29" s="88" t="s">
        <v>53</v>
      </c>
      <c r="U29" s="78" t="s">
        <v>54</v>
      </c>
    </row>
    <row r="30" spans="2:21" ht="15" customHeight="1" x14ac:dyDescent="0.35">
      <c r="B30" s="182"/>
      <c r="C30" s="128"/>
      <c r="D30" s="91"/>
      <c r="E30" s="91"/>
      <c r="F30" s="162"/>
      <c r="G30" s="162"/>
      <c r="H30" s="162"/>
      <c r="I30" s="162"/>
      <c r="J30" s="90" t="str">
        <f>IF(ISBLANK(Travel_Sub[[#This Row],['# of Days]]),"","x")</f>
        <v/>
      </c>
      <c r="K30" s="163"/>
      <c r="L30" s="92" t="str">
        <f>IF(ISBLANK(Travel_Sub[[#This Row],['# of Days]]),"","=")</f>
        <v/>
      </c>
      <c r="M30" s="164">
        <f>SUM(Travel_Sub[[#This Row],[Intercity Travel 
(Total for flights, train etc.)]],(Travel_Sub[[#This Row],[Lodging 
(Per Night)]]*(Travel_Sub[[#This Row],['# of Days]]-1)),(Travel_Sub[[#This Row],[Meals 
(Per Day)]]*Travel_Sub[[#This Row],['# of Days]]),(Travel_Sub[[#This Row],[Ground Transport
(Per Day)]]*Travel_Sub[[#This Row],['# of Days]]))</f>
        <v>0</v>
      </c>
      <c r="N30" s="90" t="str">
        <f>IF(ISBLANK(Travel_Sub[[#This Row],['# of Travelers]]),"","x")</f>
        <v/>
      </c>
      <c r="O30" s="163"/>
      <c r="P30" s="92" t="str">
        <f>IF(ISBLANK(Travel_Sub[[#This Row],['# of Travelers]]),"","=")</f>
        <v/>
      </c>
      <c r="Q30" s="164">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0" s="90" t="str">
        <f>IF(ISBLANK(Travel_Sub[[#This Row],['# of Trips]]),"","x")</f>
        <v/>
      </c>
      <c r="S30" s="163"/>
      <c r="T30" s="92" t="str">
        <f>IF(ISBLANK(Travel_Sub[[#This Row],['# of Trips]]),"","=")</f>
        <v/>
      </c>
      <c r="U30" s="174">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1" spans="2:21" ht="15" customHeight="1" x14ac:dyDescent="0.35">
      <c r="B31" s="183"/>
      <c r="C31" s="129"/>
      <c r="D31" s="94"/>
      <c r="E31" s="94"/>
      <c r="F31" s="165"/>
      <c r="G31" s="165"/>
      <c r="H31" s="165"/>
      <c r="I31" s="165"/>
      <c r="J31" s="93" t="str">
        <f>IF(ISBLANK(Travel_Sub[[#This Row],['# of Days]]),"","x")</f>
        <v/>
      </c>
      <c r="K31" s="166"/>
      <c r="L31" s="95" t="str">
        <f>IF(ISBLANK(Travel_Sub[[#This Row],['# of Days]]),"","=")</f>
        <v/>
      </c>
      <c r="M31" s="167">
        <f>SUM(Travel_Sub[[#This Row],[Intercity Travel 
(Total for flights, train etc.)]],(Travel_Sub[[#This Row],[Lodging 
(Per Night)]]*(Travel_Sub[[#This Row],['# of Days]]-1)),(Travel_Sub[[#This Row],[Meals 
(Per Day)]]*Travel_Sub[[#This Row],['# of Days]]),(Travel_Sub[[#This Row],[Ground Transport
(Per Day)]]*Travel_Sub[[#This Row],['# of Days]]))</f>
        <v>0</v>
      </c>
      <c r="N31" s="93" t="str">
        <f>IF(ISBLANK(Travel_Sub[[#This Row],['# of Travelers]]),"","x")</f>
        <v/>
      </c>
      <c r="O31" s="166"/>
      <c r="P31" s="95" t="str">
        <f>IF(ISBLANK(Travel_Sub[[#This Row],['# of Travelers]]),"","=")</f>
        <v/>
      </c>
      <c r="Q31"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1" s="93" t="str">
        <f>IF(ISBLANK(Travel_Sub[[#This Row],['# of Trips]]),"","x")</f>
        <v/>
      </c>
      <c r="S31" s="166"/>
      <c r="T31" s="95" t="str">
        <f>IF(ISBLANK(Travel_Sub[[#This Row],['# of Trips]]),"","=")</f>
        <v/>
      </c>
      <c r="U31"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2" spans="2:21" ht="15" customHeight="1" x14ac:dyDescent="0.35">
      <c r="B32" s="183"/>
      <c r="C32" s="129"/>
      <c r="D32" s="94"/>
      <c r="E32" s="94"/>
      <c r="F32" s="165"/>
      <c r="G32" s="165"/>
      <c r="H32" s="165"/>
      <c r="I32" s="165"/>
      <c r="J32" s="93" t="str">
        <f>IF(ISBLANK(Travel_Sub[[#This Row],['# of Days]]),"","x")</f>
        <v/>
      </c>
      <c r="K32" s="166"/>
      <c r="L32" s="95" t="str">
        <f>IF(ISBLANK(Travel_Sub[[#This Row],['# of Days]]),"","=")</f>
        <v/>
      </c>
      <c r="M32" s="167">
        <f>SUM(Travel_Sub[[#This Row],[Intercity Travel 
(Total for flights, train etc.)]],(Travel_Sub[[#This Row],[Lodging 
(Per Night)]]*(Travel_Sub[[#This Row],['# of Days]]-1)),(Travel_Sub[[#This Row],[Meals 
(Per Day)]]*Travel_Sub[[#This Row],['# of Days]]),(Travel_Sub[[#This Row],[Ground Transport
(Per Day)]]*Travel_Sub[[#This Row],['# of Days]]))</f>
        <v>0</v>
      </c>
      <c r="N32" s="93" t="str">
        <f>IF(ISBLANK(Travel_Sub[[#This Row],['# of Travelers]]),"","x")</f>
        <v/>
      </c>
      <c r="O32" s="166"/>
      <c r="P32" s="95" t="str">
        <f>IF(ISBLANK(Travel_Sub[[#This Row],['# of Travelers]]),"","=")</f>
        <v/>
      </c>
      <c r="Q32"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2" s="93" t="str">
        <f>IF(ISBLANK(Travel_Sub[[#This Row],['# of Trips]]),"","x")</f>
        <v/>
      </c>
      <c r="S32" s="166"/>
      <c r="T32" s="95" t="str">
        <f>IF(ISBLANK(Travel_Sub[[#This Row],['# of Trips]]),"","=")</f>
        <v/>
      </c>
      <c r="U32"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3" spans="2:21" ht="15" customHeight="1" x14ac:dyDescent="0.35">
      <c r="B33" s="183"/>
      <c r="C33" s="129"/>
      <c r="D33" s="94"/>
      <c r="E33" s="94"/>
      <c r="F33" s="165"/>
      <c r="G33" s="165"/>
      <c r="H33" s="165"/>
      <c r="I33" s="165"/>
      <c r="J33" s="93" t="str">
        <f>IF(ISBLANK(Travel_Sub[[#This Row],['# of Days]]),"","x")</f>
        <v/>
      </c>
      <c r="K33" s="166"/>
      <c r="L33" s="95" t="str">
        <f>IF(ISBLANK(Travel_Sub[[#This Row],['# of Days]]),"","=")</f>
        <v/>
      </c>
      <c r="M33" s="167">
        <f>SUM(Travel_Sub[[#This Row],[Intercity Travel 
(Total for flights, train etc.)]],(Travel_Sub[[#This Row],[Lodging 
(Per Night)]]*(Travel_Sub[[#This Row],['# of Days]]-1)),(Travel_Sub[[#This Row],[Meals 
(Per Day)]]*Travel_Sub[[#This Row],['# of Days]]),(Travel_Sub[[#This Row],[Ground Transport
(Per Day)]]*Travel_Sub[[#This Row],['# of Days]]))</f>
        <v>0</v>
      </c>
      <c r="N33" s="93" t="str">
        <f>IF(ISBLANK(Travel_Sub[[#This Row],['# of Travelers]]),"","x")</f>
        <v/>
      </c>
      <c r="O33" s="166"/>
      <c r="P33" s="95" t="str">
        <f>IF(ISBLANK(Travel_Sub[[#This Row],['# of Travelers]]),"","=")</f>
        <v/>
      </c>
      <c r="Q33"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3" s="93" t="str">
        <f>IF(ISBLANK(Travel_Sub[[#This Row],['# of Trips]]),"","x")</f>
        <v/>
      </c>
      <c r="S33" s="166"/>
      <c r="T33" s="95" t="str">
        <f>IF(ISBLANK(Travel_Sub[[#This Row],['# of Trips]]),"","=")</f>
        <v/>
      </c>
      <c r="U33"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4" spans="2:21" ht="15" customHeight="1" x14ac:dyDescent="0.35">
      <c r="B34" s="184"/>
      <c r="C34" s="129"/>
      <c r="D34" s="94"/>
      <c r="E34" s="94"/>
      <c r="F34" s="165"/>
      <c r="G34" s="165"/>
      <c r="H34" s="165"/>
      <c r="I34" s="165"/>
      <c r="J34" s="93" t="str">
        <f>IF(ISBLANK(Travel_Sub[[#This Row],['# of Days]]),"","x")</f>
        <v/>
      </c>
      <c r="K34" s="166"/>
      <c r="L34" s="95" t="str">
        <f>IF(ISBLANK(Travel_Sub[[#This Row],['# of Days]]),"","=")</f>
        <v/>
      </c>
      <c r="M34" s="167">
        <f>SUM(Travel_Sub[[#This Row],[Intercity Travel 
(Total for flights, train etc.)]],(Travel_Sub[[#This Row],[Lodging 
(Per Night)]]*(Travel_Sub[[#This Row],['# of Days]]-1)),(Travel_Sub[[#This Row],[Meals 
(Per Day)]]*Travel_Sub[[#This Row],['# of Days]]),(Travel_Sub[[#This Row],[Ground Transport
(Per Day)]]*Travel_Sub[[#This Row],['# of Days]]))</f>
        <v>0</v>
      </c>
      <c r="N34" s="93" t="str">
        <f>IF(ISBLANK(Travel_Sub[[#This Row],['# of Travelers]]),"","x")</f>
        <v/>
      </c>
      <c r="O34" s="166"/>
      <c r="P34" s="95" t="str">
        <f>IF(ISBLANK(Travel_Sub[[#This Row],['# of Travelers]]),"","=")</f>
        <v/>
      </c>
      <c r="Q34"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4" s="93" t="str">
        <f>IF(ISBLANK(Travel_Sub[[#This Row],['# of Trips]]),"","x")</f>
        <v/>
      </c>
      <c r="S34" s="166"/>
      <c r="T34" s="95" t="str">
        <f>IF(ISBLANK(Travel_Sub[[#This Row],['# of Trips]]),"","=")</f>
        <v/>
      </c>
      <c r="U34"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5" spans="2:21" ht="15" customHeight="1" x14ac:dyDescent="0.35">
      <c r="B35" s="184"/>
      <c r="C35" s="129"/>
      <c r="D35" s="94"/>
      <c r="E35" s="94"/>
      <c r="F35" s="165"/>
      <c r="G35" s="165"/>
      <c r="H35" s="165"/>
      <c r="I35" s="165"/>
      <c r="J35" s="93" t="str">
        <f>IF(ISBLANK(Travel_Sub[[#This Row],['# of Days]]),"","x")</f>
        <v/>
      </c>
      <c r="K35" s="166"/>
      <c r="L35" s="95" t="str">
        <f>IF(ISBLANK(Travel_Sub[[#This Row],['# of Days]]),"","=")</f>
        <v/>
      </c>
      <c r="M35" s="167">
        <f>SUM(Travel_Sub[[#This Row],[Intercity Travel 
(Total for flights, train etc.)]],(Travel_Sub[[#This Row],[Lodging 
(Per Night)]]*(Travel_Sub[[#This Row],['# of Days]]-1)),(Travel_Sub[[#This Row],[Meals 
(Per Day)]]*Travel_Sub[[#This Row],['# of Days]]),(Travel_Sub[[#This Row],[Ground Transport
(Per Day)]]*Travel_Sub[[#This Row],['# of Days]]))</f>
        <v>0</v>
      </c>
      <c r="N35" s="93" t="str">
        <f>IF(ISBLANK(Travel_Sub[[#This Row],['# of Travelers]]),"","x")</f>
        <v/>
      </c>
      <c r="O35" s="166"/>
      <c r="P35" s="95" t="str">
        <f>IF(ISBLANK(Travel_Sub[[#This Row],['# of Travelers]]),"","=")</f>
        <v/>
      </c>
      <c r="Q35"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5" s="93" t="str">
        <f>IF(ISBLANK(Travel_Sub[[#This Row],['# of Trips]]),"","x")</f>
        <v/>
      </c>
      <c r="S35" s="166"/>
      <c r="T35" s="95" t="str">
        <f>IF(ISBLANK(Travel_Sub[[#This Row],['# of Trips]]),"","=")</f>
        <v/>
      </c>
      <c r="U35"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6" spans="2:21" ht="15" customHeight="1" x14ac:dyDescent="0.35">
      <c r="B36" s="184"/>
      <c r="C36" s="129"/>
      <c r="D36" s="94"/>
      <c r="E36" s="94"/>
      <c r="F36" s="165"/>
      <c r="G36" s="165"/>
      <c r="H36" s="165"/>
      <c r="I36" s="165"/>
      <c r="J36" s="93" t="str">
        <f>IF(ISBLANK(Travel_Sub[[#This Row],['# of Days]]),"","x")</f>
        <v/>
      </c>
      <c r="K36" s="166"/>
      <c r="L36" s="95" t="str">
        <f>IF(ISBLANK(Travel_Sub[[#This Row],['# of Days]]),"","=")</f>
        <v/>
      </c>
      <c r="M36" s="167">
        <f>SUM(Travel_Sub[[#This Row],[Intercity Travel 
(Total for flights, train etc.)]],(Travel_Sub[[#This Row],[Lodging 
(Per Night)]]*(Travel_Sub[[#This Row],['# of Days]]-1)),(Travel_Sub[[#This Row],[Meals 
(Per Day)]]*Travel_Sub[[#This Row],['# of Days]]),(Travel_Sub[[#This Row],[Ground Transport
(Per Day)]]*Travel_Sub[[#This Row],['# of Days]]))</f>
        <v>0</v>
      </c>
      <c r="N36" s="93" t="str">
        <f>IF(ISBLANK(Travel_Sub[[#This Row],['# of Travelers]]),"","x")</f>
        <v/>
      </c>
      <c r="O36" s="166"/>
      <c r="P36" s="95" t="str">
        <f>IF(ISBLANK(Travel_Sub[[#This Row],['# of Travelers]]),"","=")</f>
        <v/>
      </c>
      <c r="Q36"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6" s="93" t="str">
        <f>IF(ISBLANK(Travel_Sub[[#This Row],['# of Trips]]),"","x")</f>
        <v/>
      </c>
      <c r="S36" s="166"/>
      <c r="T36" s="95" t="str">
        <f>IF(ISBLANK(Travel_Sub[[#This Row],['# of Trips]]),"","=")</f>
        <v/>
      </c>
      <c r="U36"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7" spans="2:21" ht="15" customHeight="1" x14ac:dyDescent="0.35">
      <c r="B37" s="184"/>
      <c r="C37" s="129"/>
      <c r="D37" s="94"/>
      <c r="E37" s="94"/>
      <c r="F37" s="165"/>
      <c r="G37" s="165"/>
      <c r="H37" s="165"/>
      <c r="I37" s="165"/>
      <c r="J37" s="93" t="str">
        <f>IF(ISBLANK(Travel_Sub[[#This Row],['# of Days]]),"","x")</f>
        <v/>
      </c>
      <c r="K37" s="166"/>
      <c r="L37" s="95" t="str">
        <f>IF(ISBLANK(Travel_Sub[[#This Row],['# of Days]]),"","=")</f>
        <v/>
      </c>
      <c r="M37" s="167">
        <f>SUM(Travel_Sub[[#This Row],[Intercity Travel 
(Total for flights, train etc.)]],(Travel_Sub[[#This Row],[Lodging 
(Per Night)]]*(Travel_Sub[[#This Row],['# of Days]]-1)),(Travel_Sub[[#This Row],[Meals 
(Per Day)]]*Travel_Sub[[#This Row],['# of Days]]),(Travel_Sub[[#This Row],[Ground Transport
(Per Day)]]*Travel_Sub[[#This Row],['# of Days]]))</f>
        <v>0</v>
      </c>
      <c r="N37" s="93" t="str">
        <f>IF(ISBLANK(Travel_Sub[[#This Row],['# of Travelers]]),"","x")</f>
        <v/>
      </c>
      <c r="O37" s="166"/>
      <c r="P37" s="95" t="str">
        <f>IF(ISBLANK(Travel_Sub[[#This Row],['# of Travelers]]),"","=")</f>
        <v/>
      </c>
      <c r="Q37"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7" s="93" t="str">
        <f>IF(ISBLANK(Travel_Sub[[#This Row],['# of Trips]]),"","x")</f>
        <v/>
      </c>
      <c r="S37" s="166"/>
      <c r="T37" s="95" t="str">
        <f>IF(ISBLANK(Travel_Sub[[#This Row],['# of Trips]]),"","=")</f>
        <v/>
      </c>
      <c r="U37"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8" spans="2:21" ht="15" customHeight="1" x14ac:dyDescent="0.35">
      <c r="B38" s="184"/>
      <c r="C38" s="129"/>
      <c r="D38" s="94"/>
      <c r="E38" s="94"/>
      <c r="F38" s="165"/>
      <c r="G38" s="165"/>
      <c r="H38" s="165"/>
      <c r="I38" s="165"/>
      <c r="J38" s="93" t="str">
        <f>IF(ISBLANK(Travel_Sub[[#This Row],['# of Days]]),"","x")</f>
        <v/>
      </c>
      <c r="K38" s="166"/>
      <c r="L38" s="95" t="str">
        <f>IF(ISBLANK(Travel_Sub[[#This Row],['# of Days]]),"","=")</f>
        <v/>
      </c>
      <c r="M38" s="167">
        <f>SUM(Travel_Sub[[#This Row],[Intercity Travel 
(Total for flights, train etc.)]],(Travel_Sub[[#This Row],[Lodging 
(Per Night)]]*(Travel_Sub[[#This Row],['# of Days]]-1)),(Travel_Sub[[#This Row],[Meals 
(Per Day)]]*Travel_Sub[[#This Row],['# of Days]]),(Travel_Sub[[#This Row],[Ground Transport
(Per Day)]]*Travel_Sub[[#This Row],['# of Days]]))</f>
        <v>0</v>
      </c>
      <c r="N38" s="93" t="str">
        <f>IF(ISBLANK(Travel_Sub[[#This Row],['# of Travelers]]),"","x")</f>
        <v/>
      </c>
      <c r="O38" s="166"/>
      <c r="P38" s="95" t="str">
        <f>IF(ISBLANK(Travel_Sub[[#This Row],['# of Travelers]]),"","=")</f>
        <v/>
      </c>
      <c r="Q38"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8" s="93" t="str">
        <f>IF(ISBLANK(Travel_Sub[[#This Row],['# of Trips]]),"","x")</f>
        <v/>
      </c>
      <c r="S38" s="166"/>
      <c r="T38" s="95" t="str">
        <f>IF(ISBLANK(Travel_Sub[[#This Row],['# of Trips]]),"","=")</f>
        <v/>
      </c>
      <c r="U38"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9" spans="2:21" ht="15" customHeight="1" x14ac:dyDescent="0.35">
      <c r="B39" s="184"/>
      <c r="C39" s="129"/>
      <c r="D39" s="94"/>
      <c r="E39" s="94"/>
      <c r="F39" s="165"/>
      <c r="G39" s="165"/>
      <c r="H39" s="165"/>
      <c r="I39" s="165"/>
      <c r="J39" s="93" t="str">
        <f>IF(ISBLANK(Travel_Sub[[#This Row],['# of Days]]),"","x")</f>
        <v/>
      </c>
      <c r="K39" s="166"/>
      <c r="L39" s="95" t="str">
        <f>IF(ISBLANK(Travel_Sub[[#This Row],['# of Days]]),"","=")</f>
        <v/>
      </c>
      <c r="M39" s="167">
        <f>SUM(Travel_Sub[[#This Row],[Intercity Travel 
(Total for flights, train etc.)]],(Travel_Sub[[#This Row],[Lodging 
(Per Night)]]*(Travel_Sub[[#This Row],['# of Days]]-1)),(Travel_Sub[[#This Row],[Meals 
(Per Day)]]*Travel_Sub[[#This Row],['# of Days]]),(Travel_Sub[[#This Row],[Ground Transport
(Per Day)]]*Travel_Sub[[#This Row],['# of Days]]))</f>
        <v>0</v>
      </c>
      <c r="N39" s="93" t="str">
        <f>IF(ISBLANK(Travel_Sub[[#This Row],['# of Travelers]]),"","x")</f>
        <v/>
      </c>
      <c r="O39" s="166"/>
      <c r="P39" s="95" t="str">
        <f>IF(ISBLANK(Travel_Sub[[#This Row],['# of Travelers]]),"","=")</f>
        <v/>
      </c>
      <c r="Q39"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9" s="93" t="str">
        <f>IF(ISBLANK(Travel_Sub[[#This Row],['# of Trips]]),"","x")</f>
        <v/>
      </c>
      <c r="S39" s="166"/>
      <c r="T39" s="95" t="str">
        <f>IF(ISBLANK(Travel_Sub[[#This Row],['# of Trips]]),"","=")</f>
        <v/>
      </c>
      <c r="U39"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0" spans="2:21" ht="15" customHeight="1" x14ac:dyDescent="0.35">
      <c r="B40" s="184"/>
      <c r="C40" s="129"/>
      <c r="D40" s="94"/>
      <c r="E40" s="94"/>
      <c r="F40" s="165"/>
      <c r="G40" s="165"/>
      <c r="H40" s="165"/>
      <c r="I40" s="165"/>
      <c r="J40" s="93" t="str">
        <f>IF(ISBLANK(Travel_Sub[[#This Row],['# of Days]]),"","x")</f>
        <v/>
      </c>
      <c r="K40" s="166"/>
      <c r="L40" s="95" t="str">
        <f>IF(ISBLANK(Travel_Sub[[#This Row],['# of Days]]),"","=")</f>
        <v/>
      </c>
      <c r="M40" s="167">
        <f>SUM(Travel_Sub[[#This Row],[Intercity Travel 
(Total for flights, train etc.)]],(Travel_Sub[[#This Row],[Lodging 
(Per Night)]]*(Travel_Sub[[#This Row],['# of Days]]-1)),(Travel_Sub[[#This Row],[Meals 
(Per Day)]]*Travel_Sub[[#This Row],['# of Days]]),(Travel_Sub[[#This Row],[Ground Transport
(Per Day)]]*Travel_Sub[[#This Row],['# of Days]]))</f>
        <v>0</v>
      </c>
      <c r="N40" s="93" t="str">
        <f>IF(ISBLANK(Travel_Sub[[#This Row],['# of Travelers]]),"","x")</f>
        <v/>
      </c>
      <c r="O40" s="166"/>
      <c r="P40" s="95" t="str">
        <f>IF(ISBLANK(Travel_Sub[[#This Row],['# of Travelers]]),"","=")</f>
        <v/>
      </c>
      <c r="Q40"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0" s="93" t="str">
        <f>IF(ISBLANK(Travel_Sub[[#This Row],['# of Trips]]),"","x")</f>
        <v/>
      </c>
      <c r="S40" s="166"/>
      <c r="T40" s="95" t="str">
        <f>IF(ISBLANK(Travel_Sub[[#This Row],['# of Trips]]),"","=")</f>
        <v/>
      </c>
      <c r="U40"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1" spans="2:21" ht="15" customHeight="1" x14ac:dyDescent="0.35">
      <c r="B41" s="184"/>
      <c r="C41" s="129"/>
      <c r="D41" s="94"/>
      <c r="E41" s="94"/>
      <c r="F41" s="165"/>
      <c r="G41" s="165"/>
      <c r="H41" s="165"/>
      <c r="I41" s="165"/>
      <c r="J41" s="93" t="str">
        <f>IF(ISBLANK(Travel_Sub[[#This Row],['# of Days]]),"","x")</f>
        <v/>
      </c>
      <c r="K41" s="166"/>
      <c r="L41" s="95" t="str">
        <f>IF(ISBLANK(Travel_Sub[[#This Row],['# of Days]]),"","=")</f>
        <v/>
      </c>
      <c r="M41" s="167">
        <f>SUM(Travel_Sub[[#This Row],[Intercity Travel 
(Total for flights, train etc.)]],(Travel_Sub[[#This Row],[Lodging 
(Per Night)]]*(Travel_Sub[[#This Row],['# of Days]]-1)),(Travel_Sub[[#This Row],[Meals 
(Per Day)]]*Travel_Sub[[#This Row],['# of Days]]),(Travel_Sub[[#This Row],[Ground Transport
(Per Day)]]*Travel_Sub[[#This Row],['# of Days]]))</f>
        <v>0</v>
      </c>
      <c r="N41" s="93" t="str">
        <f>IF(ISBLANK(Travel_Sub[[#This Row],['# of Travelers]]),"","x")</f>
        <v/>
      </c>
      <c r="O41" s="166"/>
      <c r="P41" s="95" t="str">
        <f>IF(ISBLANK(Travel_Sub[[#This Row],['# of Travelers]]),"","=")</f>
        <v/>
      </c>
      <c r="Q41"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1" s="93" t="str">
        <f>IF(ISBLANK(Travel_Sub[[#This Row],['# of Trips]]),"","x")</f>
        <v/>
      </c>
      <c r="S41" s="166"/>
      <c r="T41" s="95" t="str">
        <f>IF(ISBLANK(Travel_Sub[[#This Row],['# of Trips]]),"","=")</f>
        <v/>
      </c>
      <c r="U41"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2" spans="2:21" ht="15" customHeight="1" x14ac:dyDescent="0.35">
      <c r="B42" s="184"/>
      <c r="C42" s="129"/>
      <c r="D42" s="94"/>
      <c r="E42" s="94"/>
      <c r="F42" s="165"/>
      <c r="G42" s="165"/>
      <c r="H42" s="165"/>
      <c r="I42" s="165"/>
      <c r="J42" s="93" t="str">
        <f>IF(ISBLANK(Travel_Sub[[#This Row],['# of Days]]),"","x")</f>
        <v/>
      </c>
      <c r="K42" s="166"/>
      <c r="L42" s="95" t="str">
        <f>IF(ISBLANK(Travel_Sub[[#This Row],['# of Days]]),"","=")</f>
        <v/>
      </c>
      <c r="M42" s="167">
        <f>SUM(Travel_Sub[[#This Row],[Intercity Travel 
(Total for flights, train etc.)]],(Travel_Sub[[#This Row],[Lodging 
(Per Night)]]*(Travel_Sub[[#This Row],['# of Days]]-1)),(Travel_Sub[[#This Row],[Meals 
(Per Day)]]*Travel_Sub[[#This Row],['# of Days]]),(Travel_Sub[[#This Row],[Ground Transport
(Per Day)]]*Travel_Sub[[#This Row],['# of Days]]))</f>
        <v>0</v>
      </c>
      <c r="N42" s="93" t="str">
        <f>IF(ISBLANK(Travel_Sub[[#This Row],['# of Travelers]]),"","x")</f>
        <v/>
      </c>
      <c r="O42" s="166"/>
      <c r="P42" s="95" t="str">
        <f>IF(ISBLANK(Travel_Sub[[#This Row],['# of Travelers]]),"","=")</f>
        <v/>
      </c>
      <c r="Q42"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2" s="93" t="str">
        <f>IF(ISBLANK(Travel_Sub[[#This Row],['# of Trips]]),"","x")</f>
        <v/>
      </c>
      <c r="S42" s="166"/>
      <c r="T42" s="95" t="str">
        <f>IF(ISBLANK(Travel_Sub[[#This Row],['# of Trips]]),"","=")</f>
        <v/>
      </c>
      <c r="U42"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3" spans="2:21" ht="15" customHeight="1" x14ac:dyDescent="0.35">
      <c r="B43" s="184"/>
      <c r="C43" s="129"/>
      <c r="D43" s="94"/>
      <c r="E43" s="94"/>
      <c r="F43" s="165"/>
      <c r="G43" s="165"/>
      <c r="H43" s="165"/>
      <c r="I43" s="165"/>
      <c r="J43" s="93" t="str">
        <f>IF(ISBLANK(Travel_Sub[[#This Row],['# of Days]]),"","x")</f>
        <v/>
      </c>
      <c r="K43" s="166"/>
      <c r="L43" s="95" t="str">
        <f>IF(ISBLANK(Travel_Sub[[#This Row],['# of Days]]),"","=")</f>
        <v/>
      </c>
      <c r="M43" s="167">
        <f>SUM(Travel_Sub[[#This Row],[Intercity Travel 
(Total for flights, train etc.)]],(Travel_Sub[[#This Row],[Lodging 
(Per Night)]]*(Travel_Sub[[#This Row],['# of Days]]-1)),(Travel_Sub[[#This Row],[Meals 
(Per Day)]]*Travel_Sub[[#This Row],['# of Days]]),(Travel_Sub[[#This Row],[Ground Transport
(Per Day)]]*Travel_Sub[[#This Row],['# of Days]]))</f>
        <v>0</v>
      </c>
      <c r="N43" s="93" t="str">
        <f>IF(ISBLANK(Travel_Sub[[#This Row],['# of Travelers]]),"","x")</f>
        <v/>
      </c>
      <c r="O43" s="166"/>
      <c r="P43" s="95" t="str">
        <f>IF(ISBLANK(Travel_Sub[[#This Row],['# of Travelers]]),"","=")</f>
        <v/>
      </c>
      <c r="Q43"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3" s="93" t="str">
        <f>IF(ISBLANK(Travel_Sub[[#This Row],['# of Trips]]),"","x")</f>
        <v/>
      </c>
      <c r="S43" s="166"/>
      <c r="T43" s="95" t="str">
        <f>IF(ISBLANK(Travel_Sub[[#This Row],['# of Trips]]),"","=")</f>
        <v/>
      </c>
      <c r="U43"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4" spans="2:21" ht="15" customHeight="1" x14ac:dyDescent="0.35">
      <c r="B44" s="184"/>
      <c r="C44" s="129"/>
      <c r="D44" s="94"/>
      <c r="E44" s="94"/>
      <c r="F44" s="165"/>
      <c r="G44" s="165"/>
      <c r="H44" s="165"/>
      <c r="I44" s="165"/>
      <c r="J44" s="93" t="str">
        <f>IF(ISBLANK(Travel_Sub[[#This Row],['# of Days]]),"","x")</f>
        <v/>
      </c>
      <c r="K44" s="166"/>
      <c r="L44" s="95" t="str">
        <f>IF(ISBLANK(Travel_Sub[[#This Row],['# of Days]]),"","=")</f>
        <v/>
      </c>
      <c r="M44" s="167">
        <f>SUM(Travel_Sub[[#This Row],[Intercity Travel 
(Total for flights, train etc.)]],(Travel_Sub[[#This Row],[Lodging 
(Per Night)]]*(Travel_Sub[[#This Row],['# of Days]]-1)),(Travel_Sub[[#This Row],[Meals 
(Per Day)]]*Travel_Sub[[#This Row],['# of Days]]),(Travel_Sub[[#This Row],[Ground Transport
(Per Day)]]*Travel_Sub[[#This Row],['# of Days]]))</f>
        <v>0</v>
      </c>
      <c r="N44" s="93" t="str">
        <f>IF(ISBLANK(Travel_Sub[[#This Row],['# of Travelers]]),"","x")</f>
        <v/>
      </c>
      <c r="O44" s="166"/>
      <c r="P44" s="95" t="str">
        <f>IF(ISBLANK(Travel_Sub[[#This Row],['# of Travelers]]),"","=")</f>
        <v/>
      </c>
      <c r="Q44"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4" s="93" t="str">
        <f>IF(ISBLANK(Travel_Sub[[#This Row],['# of Trips]]),"","x")</f>
        <v/>
      </c>
      <c r="S44" s="166"/>
      <c r="T44" s="95" t="str">
        <f>IF(ISBLANK(Travel_Sub[[#This Row],['# of Trips]]),"","=")</f>
        <v/>
      </c>
      <c r="U44"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5" spans="2:21" ht="15" customHeight="1" x14ac:dyDescent="0.35">
      <c r="B45" s="184"/>
      <c r="C45" s="129"/>
      <c r="D45" s="94"/>
      <c r="E45" s="94"/>
      <c r="F45" s="165"/>
      <c r="G45" s="165"/>
      <c r="H45" s="165"/>
      <c r="I45" s="165"/>
      <c r="J45" s="93" t="str">
        <f>IF(ISBLANK(Travel_Sub[[#This Row],['# of Days]]),"","x")</f>
        <v/>
      </c>
      <c r="K45" s="166"/>
      <c r="L45" s="95" t="str">
        <f>IF(ISBLANK(Travel_Sub[[#This Row],['# of Days]]),"","=")</f>
        <v/>
      </c>
      <c r="M45" s="167">
        <f>SUM(Travel_Sub[[#This Row],[Intercity Travel 
(Total for flights, train etc.)]],(Travel_Sub[[#This Row],[Lodging 
(Per Night)]]*(Travel_Sub[[#This Row],['# of Days]]-1)),(Travel_Sub[[#This Row],[Meals 
(Per Day)]]*Travel_Sub[[#This Row],['# of Days]]),(Travel_Sub[[#This Row],[Ground Transport
(Per Day)]]*Travel_Sub[[#This Row],['# of Days]]))</f>
        <v>0</v>
      </c>
      <c r="N45" s="93" t="str">
        <f>IF(ISBLANK(Travel_Sub[[#This Row],['# of Travelers]]),"","x")</f>
        <v/>
      </c>
      <c r="O45" s="166"/>
      <c r="P45" s="95" t="str">
        <f>IF(ISBLANK(Travel_Sub[[#This Row],['# of Travelers]]),"","=")</f>
        <v/>
      </c>
      <c r="Q45"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5" s="93" t="str">
        <f>IF(ISBLANK(Travel_Sub[[#This Row],['# of Trips]]),"","x")</f>
        <v/>
      </c>
      <c r="S45" s="166"/>
      <c r="T45" s="95" t="str">
        <f>IF(ISBLANK(Travel_Sub[[#This Row],['# of Trips]]),"","=")</f>
        <v/>
      </c>
      <c r="U45"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6" spans="2:21" ht="15" customHeight="1" x14ac:dyDescent="0.35">
      <c r="B46" s="184"/>
      <c r="C46" s="129"/>
      <c r="D46" s="94"/>
      <c r="E46" s="94"/>
      <c r="F46" s="165"/>
      <c r="G46" s="165"/>
      <c r="H46" s="165"/>
      <c r="I46" s="165"/>
      <c r="J46" s="93" t="str">
        <f>IF(ISBLANK(Travel_Sub[[#This Row],['# of Days]]),"","x")</f>
        <v/>
      </c>
      <c r="K46" s="166"/>
      <c r="L46" s="95" t="str">
        <f>IF(ISBLANK(Travel_Sub[[#This Row],['# of Days]]),"","=")</f>
        <v/>
      </c>
      <c r="M46" s="167">
        <f>SUM(Travel_Sub[[#This Row],[Intercity Travel 
(Total for flights, train etc.)]],(Travel_Sub[[#This Row],[Lodging 
(Per Night)]]*(Travel_Sub[[#This Row],['# of Days]]-1)),(Travel_Sub[[#This Row],[Meals 
(Per Day)]]*Travel_Sub[[#This Row],['# of Days]]),(Travel_Sub[[#This Row],[Ground Transport
(Per Day)]]*Travel_Sub[[#This Row],['# of Days]]))</f>
        <v>0</v>
      </c>
      <c r="N46" s="93" t="str">
        <f>IF(ISBLANK(Travel_Sub[[#This Row],['# of Travelers]]),"","x")</f>
        <v/>
      </c>
      <c r="O46" s="166"/>
      <c r="P46" s="95" t="str">
        <f>IF(ISBLANK(Travel_Sub[[#This Row],['# of Travelers]]),"","=")</f>
        <v/>
      </c>
      <c r="Q46"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6" s="93" t="str">
        <f>IF(ISBLANK(Travel_Sub[[#This Row],['# of Trips]]),"","x")</f>
        <v/>
      </c>
      <c r="S46" s="166"/>
      <c r="T46" s="95" t="str">
        <f>IF(ISBLANK(Travel_Sub[[#This Row],['# of Trips]]),"","=")</f>
        <v/>
      </c>
      <c r="U46"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7" spans="2:21" ht="15" customHeight="1" x14ac:dyDescent="0.35">
      <c r="B47" s="184"/>
      <c r="C47" s="129"/>
      <c r="D47" s="94"/>
      <c r="E47" s="94"/>
      <c r="F47" s="165"/>
      <c r="G47" s="165"/>
      <c r="H47" s="165"/>
      <c r="I47" s="165"/>
      <c r="J47" s="93" t="str">
        <f>IF(ISBLANK(Travel_Sub[[#This Row],['# of Days]]),"","x")</f>
        <v/>
      </c>
      <c r="K47" s="166"/>
      <c r="L47" s="95" t="str">
        <f>IF(ISBLANK(Travel_Sub[[#This Row],['# of Days]]),"","=")</f>
        <v/>
      </c>
      <c r="M47" s="167">
        <f>SUM(Travel_Sub[[#This Row],[Intercity Travel 
(Total for flights, train etc.)]],(Travel_Sub[[#This Row],[Lodging 
(Per Night)]]*(Travel_Sub[[#This Row],['# of Days]]-1)),(Travel_Sub[[#This Row],[Meals 
(Per Day)]]*Travel_Sub[[#This Row],['# of Days]]),(Travel_Sub[[#This Row],[Ground Transport
(Per Day)]]*Travel_Sub[[#This Row],['# of Days]]))</f>
        <v>0</v>
      </c>
      <c r="N47" s="93" t="str">
        <f>IF(ISBLANK(Travel_Sub[[#This Row],['# of Travelers]]),"","x")</f>
        <v/>
      </c>
      <c r="O47" s="166"/>
      <c r="P47" s="95" t="str">
        <f>IF(ISBLANK(Travel_Sub[[#This Row],['# of Travelers]]),"","=")</f>
        <v/>
      </c>
      <c r="Q47"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7" s="93" t="str">
        <f>IF(ISBLANK(Travel_Sub[[#This Row],['# of Trips]]),"","x")</f>
        <v/>
      </c>
      <c r="S47" s="166"/>
      <c r="T47" s="95" t="str">
        <f>IF(ISBLANK(Travel_Sub[[#This Row],['# of Trips]]),"","=")</f>
        <v/>
      </c>
      <c r="U47"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8" spans="2:21" ht="15" customHeight="1" x14ac:dyDescent="0.35">
      <c r="B48" s="184"/>
      <c r="C48" s="129"/>
      <c r="D48" s="94"/>
      <c r="E48" s="94"/>
      <c r="F48" s="165"/>
      <c r="G48" s="165"/>
      <c r="H48" s="165"/>
      <c r="I48" s="165"/>
      <c r="J48" s="93" t="str">
        <f>IF(ISBLANK(Travel_Sub[[#This Row],['# of Days]]),"","x")</f>
        <v/>
      </c>
      <c r="K48" s="166"/>
      <c r="L48" s="95" t="str">
        <f>IF(ISBLANK(Travel_Sub[[#This Row],['# of Days]]),"","=")</f>
        <v/>
      </c>
      <c r="M48" s="167">
        <f>SUM(Travel_Sub[[#This Row],[Intercity Travel 
(Total for flights, train etc.)]],(Travel_Sub[[#This Row],[Lodging 
(Per Night)]]*(Travel_Sub[[#This Row],['# of Days]]-1)),(Travel_Sub[[#This Row],[Meals 
(Per Day)]]*Travel_Sub[[#This Row],['# of Days]]),(Travel_Sub[[#This Row],[Ground Transport
(Per Day)]]*Travel_Sub[[#This Row],['# of Days]]))</f>
        <v>0</v>
      </c>
      <c r="N48" s="93" t="str">
        <f>IF(ISBLANK(Travel_Sub[[#This Row],['# of Travelers]]),"","x")</f>
        <v/>
      </c>
      <c r="O48" s="166"/>
      <c r="P48" s="95" t="str">
        <f>IF(ISBLANK(Travel_Sub[[#This Row],['# of Travelers]]),"","=")</f>
        <v/>
      </c>
      <c r="Q48"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8" s="93" t="str">
        <f>IF(ISBLANK(Travel_Sub[[#This Row],['# of Trips]]),"","x")</f>
        <v/>
      </c>
      <c r="S48" s="166"/>
      <c r="T48" s="95" t="str">
        <f>IF(ISBLANK(Travel_Sub[[#This Row],['# of Trips]]),"","=")</f>
        <v/>
      </c>
      <c r="U48"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9" spans="2:21" ht="15" customHeight="1" x14ac:dyDescent="0.35">
      <c r="B49" s="184"/>
      <c r="C49" s="129"/>
      <c r="D49" s="94"/>
      <c r="E49" s="94"/>
      <c r="F49" s="165"/>
      <c r="G49" s="165"/>
      <c r="H49" s="165"/>
      <c r="I49" s="165"/>
      <c r="J49" s="93" t="str">
        <f>IF(ISBLANK(Travel_Sub[[#This Row],['# of Days]]),"","x")</f>
        <v/>
      </c>
      <c r="K49" s="166"/>
      <c r="L49" s="95" t="str">
        <f>IF(ISBLANK(Travel_Sub[[#This Row],['# of Days]]),"","=")</f>
        <v/>
      </c>
      <c r="M49" s="167">
        <f>SUM(Travel_Sub[[#This Row],[Intercity Travel 
(Total for flights, train etc.)]],(Travel_Sub[[#This Row],[Lodging 
(Per Night)]]*(Travel_Sub[[#This Row],['# of Days]]-1)),(Travel_Sub[[#This Row],[Meals 
(Per Day)]]*Travel_Sub[[#This Row],['# of Days]]),(Travel_Sub[[#This Row],[Ground Transport
(Per Day)]]*Travel_Sub[[#This Row],['# of Days]]))</f>
        <v>0</v>
      </c>
      <c r="N49" s="93" t="str">
        <f>IF(ISBLANK(Travel_Sub[[#This Row],['# of Travelers]]),"","x")</f>
        <v/>
      </c>
      <c r="O49" s="166"/>
      <c r="P49" s="95" t="str">
        <f>IF(ISBLANK(Travel_Sub[[#This Row],['# of Travelers]]),"","=")</f>
        <v/>
      </c>
      <c r="Q49"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9" s="93" t="str">
        <f>IF(ISBLANK(Travel_Sub[[#This Row],['# of Trips]]),"","x")</f>
        <v/>
      </c>
      <c r="S49" s="166"/>
      <c r="T49" s="95" t="str">
        <f>IF(ISBLANK(Travel_Sub[[#This Row],['# of Trips]]),"","=")</f>
        <v/>
      </c>
      <c r="U49"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50" spans="2:21" ht="15" customHeight="1" x14ac:dyDescent="0.35">
      <c r="B50" s="185" t="s">
        <v>18</v>
      </c>
      <c r="C50" s="97"/>
      <c r="D50" s="97"/>
      <c r="E50" s="97"/>
      <c r="F50" s="97"/>
      <c r="G50" s="97"/>
      <c r="H50" s="97"/>
      <c r="I50" s="97"/>
      <c r="J50" s="97"/>
      <c r="K50" s="97"/>
      <c r="L50" s="97"/>
      <c r="M50" s="97"/>
      <c r="N50" s="97"/>
      <c r="O50" s="97"/>
      <c r="P50" s="97"/>
      <c r="Q50" s="97"/>
      <c r="R50" s="97"/>
      <c r="S50" s="97"/>
      <c r="T50" s="97"/>
      <c r="U50" s="176">
        <f>SUBTOTAL(109,Travel_Sub[TOTAL])</f>
        <v>0</v>
      </c>
    </row>
    <row r="51" spans="2:21" ht="8.25" customHeight="1" x14ac:dyDescent="0.35">
      <c r="B51" s="213"/>
      <c r="C51" s="213"/>
      <c r="D51" s="213"/>
      <c r="E51" s="213"/>
      <c r="F51" s="213"/>
      <c r="G51" s="213"/>
      <c r="H51" s="213"/>
      <c r="I51" s="213"/>
      <c r="J51" s="213"/>
      <c r="K51" s="213"/>
      <c r="L51" s="213"/>
      <c r="M51" s="213"/>
      <c r="N51" s="213"/>
      <c r="O51" s="213"/>
      <c r="P51" s="213"/>
      <c r="Q51" s="213"/>
      <c r="R51" s="213"/>
      <c r="S51" s="213"/>
      <c r="T51" s="213"/>
      <c r="U51" s="213"/>
    </row>
    <row r="52" spans="2:21" ht="17" x14ac:dyDescent="0.35">
      <c r="B52" s="211" t="s">
        <v>55</v>
      </c>
      <c r="C52" s="212"/>
      <c r="D52" s="212"/>
      <c r="E52" s="209">
        <f>Travel_Other[[#Totals],[TOTAL]]</f>
        <v>0</v>
      </c>
      <c r="F52" s="210"/>
    </row>
    <row r="53" spans="2:21" ht="15" customHeight="1" x14ac:dyDescent="0.35">
      <c r="B53" s="178" t="s">
        <v>35</v>
      </c>
      <c r="C53" s="76" t="s">
        <v>56</v>
      </c>
      <c r="D53" s="77" t="s">
        <v>57</v>
      </c>
      <c r="E53" s="77" t="s">
        <v>58</v>
      </c>
      <c r="F53" s="78" t="s">
        <v>54</v>
      </c>
    </row>
    <row r="54" spans="2:21" x14ac:dyDescent="0.35">
      <c r="B54" s="179"/>
      <c r="C54" s="129"/>
      <c r="D54" s="131"/>
      <c r="E54" s="131"/>
      <c r="F54" s="122">
        <f>Travel_Other[[#This Row],[Cost]]*Travel_Other[[#This Row],[Quantity]]</f>
        <v>0</v>
      </c>
    </row>
    <row r="55" spans="2:21" x14ac:dyDescent="0.35">
      <c r="B55" s="179"/>
      <c r="C55" s="129"/>
      <c r="D55" s="131"/>
      <c r="E55" s="131"/>
      <c r="F55" s="122">
        <f>Travel_Other[[#This Row],[Cost]]*Travel_Other[[#This Row],[Quantity]]</f>
        <v>0</v>
      </c>
    </row>
    <row r="56" spans="2:21" x14ac:dyDescent="0.35">
      <c r="B56" s="179"/>
      <c r="C56" s="129"/>
      <c r="D56" s="131"/>
      <c r="E56" s="131"/>
      <c r="F56" s="122">
        <f>Travel_Other[[#This Row],[Cost]]*Travel_Other[[#This Row],[Quantity]]</f>
        <v>0</v>
      </c>
    </row>
    <row r="57" spans="2:21" x14ac:dyDescent="0.35">
      <c r="B57" s="179"/>
      <c r="C57" s="129"/>
      <c r="D57" s="131"/>
      <c r="E57" s="131"/>
      <c r="F57" s="122">
        <f>Travel_Other[[#This Row],[Cost]]*Travel_Other[[#This Row],[Quantity]]</f>
        <v>0</v>
      </c>
    </row>
    <row r="58" spans="2:21" ht="15" customHeight="1" x14ac:dyDescent="0.35">
      <c r="B58" s="179"/>
      <c r="C58" s="129"/>
      <c r="D58" s="131"/>
      <c r="E58" s="131"/>
      <c r="F58" s="122">
        <f>Travel_Other[[#This Row],[Cost]]*Travel_Other[[#This Row],[Quantity]]</f>
        <v>0</v>
      </c>
    </row>
    <row r="59" spans="2:21" ht="15" customHeight="1" x14ac:dyDescent="0.35">
      <c r="B59" s="179"/>
      <c r="C59" s="129"/>
      <c r="D59" s="131"/>
      <c r="E59" s="131"/>
      <c r="F59" s="122">
        <f>Travel_Other[[#This Row],[Cost]]*Travel_Other[[#This Row],[Quantity]]</f>
        <v>0</v>
      </c>
    </row>
    <row r="60" spans="2:21" ht="15" customHeight="1" x14ac:dyDescent="0.35">
      <c r="B60" s="179"/>
      <c r="C60" s="129"/>
      <c r="D60" s="131"/>
      <c r="E60" s="131"/>
      <c r="F60" s="123">
        <f>Travel_Other[[#This Row],[Cost]]*Travel_Other[[#This Row],[Quantity]]</f>
        <v>0</v>
      </c>
    </row>
    <row r="61" spans="2:21" ht="15" customHeight="1" x14ac:dyDescent="0.35">
      <c r="B61" s="179"/>
      <c r="C61" s="129"/>
      <c r="D61" s="131"/>
      <c r="E61" s="131"/>
      <c r="F61" s="123">
        <f>Travel_Other[[#This Row],[Cost]]*Travel_Other[[#This Row],[Quantity]]</f>
        <v>0</v>
      </c>
    </row>
    <row r="62" spans="2:21" ht="15" customHeight="1" x14ac:dyDescent="0.35">
      <c r="B62" s="180"/>
      <c r="C62" s="168"/>
      <c r="D62" s="136"/>
      <c r="E62" s="136"/>
      <c r="F62" s="124">
        <f>Travel_Other[[#This Row],[Cost]]*Travel_Other[[#This Row],[Quantity]]</f>
        <v>0</v>
      </c>
    </row>
    <row r="63" spans="2:21" ht="15" customHeight="1" x14ac:dyDescent="0.35">
      <c r="B63" s="98" t="s">
        <v>18</v>
      </c>
      <c r="C63" s="99"/>
      <c r="D63" s="100"/>
      <c r="E63" s="101"/>
      <c r="F63" s="125">
        <f>SUBTOTAL(109,Travel_Other[TOTAL])</f>
        <v>0</v>
      </c>
    </row>
    <row r="64" spans="2:21" ht="8.25" customHeight="1" x14ac:dyDescent="0.35"/>
    <row r="65" ht="15" hidden="1" customHeight="1" x14ac:dyDescent="0.35"/>
    <row r="66" ht="15" hidden="1" customHeight="1" x14ac:dyDescent="0.35"/>
    <row r="69" ht="30" hidden="1" customHeight="1" x14ac:dyDescent="0.35"/>
    <row r="70" ht="30" hidden="1" customHeight="1" x14ac:dyDescent="0.35"/>
    <row r="71" ht="30" hidden="1" customHeight="1" x14ac:dyDescent="0.35"/>
    <row r="72" ht="30" hidden="1" customHeight="1" x14ac:dyDescent="0.35"/>
    <row r="73" ht="30" hidden="1" customHeight="1" x14ac:dyDescent="0.35"/>
    <row r="74" ht="30" hidden="1" customHeight="1" x14ac:dyDescent="0.35"/>
    <row r="75" ht="30" hidden="1" customHeight="1" x14ac:dyDescent="0.35"/>
    <row r="76" ht="30" hidden="1" customHeight="1" x14ac:dyDescent="0.35"/>
    <row r="77" ht="30" hidden="1" customHeight="1" x14ac:dyDescent="0.35"/>
    <row r="78" ht="30" hidden="1" customHeight="1" x14ac:dyDescent="0.35"/>
    <row r="79" ht="30" hidden="1" customHeight="1" x14ac:dyDescent="0.35"/>
    <row r="80" ht="30" hidden="1" customHeight="1" x14ac:dyDescent="0.35"/>
    <row r="81" ht="30" hidden="1" customHeight="1" x14ac:dyDescent="0.35"/>
    <row r="82" ht="30" hidden="1" customHeight="1" x14ac:dyDescent="0.35"/>
    <row r="83" ht="30" hidden="1" customHeight="1" x14ac:dyDescent="0.35"/>
    <row r="84" ht="30" hidden="1" customHeight="1" x14ac:dyDescent="0.35"/>
    <row r="85" ht="30" hidden="1" customHeight="1" x14ac:dyDescent="0.35"/>
    <row r="86" ht="30" hidden="1" customHeight="1" x14ac:dyDescent="0.35"/>
    <row r="87" ht="30" hidden="1" customHeight="1" x14ac:dyDescent="0.35"/>
    <row r="88" ht="30" hidden="1" customHeight="1" x14ac:dyDescent="0.35"/>
    <row r="89" ht="30" hidden="1" customHeight="1" x14ac:dyDescent="0.35"/>
    <row r="90" ht="30" hidden="1" customHeight="1" x14ac:dyDescent="0.35"/>
    <row r="91" ht="30" hidden="1" customHeight="1" x14ac:dyDescent="0.35"/>
    <row r="92" ht="30" hidden="1" customHeight="1" x14ac:dyDescent="0.35"/>
    <row r="93" ht="30" hidden="1" customHeight="1" x14ac:dyDescent="0.35"/>
    <row r="94" ht="30" hidden="1" customHeight="1" x14ac:dyDescent="0.35"/>
    <row r="95" ht="30" hidden="1" customHeight="1" x14ac:dyDescent="0.35"/>
    <row r="96" ht="30" hidden="1" customHeight="1" x14ac:dyDescent="0.35"/>
    <row r="97" ht="30" hidden="1" customHeight="1" x14ac:dyDescent="0.35"/>
    <row r="98" ht="30" hidden="1" customHeight="1" x14ac:dyDescent="0.35"/>
    <row r="99" ht="30" hidden="1" customHeight="1" x14ac:dyDescent="0.35"/>
    <row r="100" ht="30" hidden="1" customHeight="1" x14ac:dyDescent="0.35"/>
    <row r="101" ht="30" hidden="1" customHeight="1" x14ac:dyDescent="0.35"/>
    <row r="102" ht="30" hidden="1" customHeight="1" x14ac:dyDescent="0.35"/>
    <row r="103" ht="30" hidden="1" customHeight="1" x14ac:dyDescent="0.35"/>
    <row r="104" ht="30" hidden="1" customHeight="1" x14ac:dyDescent="0.35"/>
    <row r="105" ht="30" hidden="1" customHeight="1" x14ac:dyDescent="0.35"/>
    <row r="106" ht="30" hidden="1" customHeight="1" x14ac:dyDescent="0.35"/>
    <row r="107" ht="30" hidden="1" customHeight="1" x14ac:dyDescent="0.35"/>
    <row r="108" ht="30" hidden="1" customHeight="1" x14ac:dyDescent="0.35"/>
    <row r="109" ht="30" hidden="1" customHeight="1" x14ac:dyDescent="0.35"/>
    <row r="110" ht="30" hidden="1" customHeight="1" x14ac:dyDescent="0.35"/>
    <row r="111" ht="30" hidden="1" customHeight="1" x14ac:dyDescent="0.35"/>
    <row r="112" ht="30" hidden="1" customHeight="1" x14ac:dyDescent="0.35"/>
    <row r="113" ht="30" hidden="1" customHeight="1" x14ac:dyDescent="0.35"/>
    <row r="114" ht="30" hidden="1" customHeight="1" x14ac:dyDescent="0.35"/>
    <row r="115" ht="30" hidden="1" customHeight="1" x14ac:dyDescent="0.35"/>
    <row r="116" ht="30" hidden="1" customHeight="1" x14ac:dyDescent="0.35"/>
    <row r="117" ht="30" hidden="1" customHeight="1" x14ac:dyDescent="0.35"/>
    <row r="118" ht="30" hidden="1" customHeight="1" x14ac:dyDescent="0.35"/>
    <row r="119" ht="30" hidden="1" customHeight="1" x14ac:dyDescent="0.35"/>
    <row r="120" ht="30" hidden="1" customHeight="1" x14ac:dyDescent="0.35"/>
    <row r="121" ht="30" hidden="1" customHeight="1" x14ac:dyDescent="0.35"/>
    <row r="122" ht="30" hidden="1" customHeight="1" x14ac:dyDescent="0.35"/>
    <row r="123" ht="30" hidden="1" customHeight="1" x14ac:dyDescent="0.35"/>
    <row r="124" ht="30" hidden="1" customHeight="1" x14ac:dyDescent="0.35"/>
    <row r="125" ht="30" hidden="1" customHeight="1" x14ac:dyDescent="0.35"/>
    <row r="126" ht="30" hidden="1" customHeight="1" x14ac:dyDescent="0.35"/>
    <row r="127" ht="30" hidden="1" customHeight="1" x14ac:dyDescent="0.35"/>
    <row r="128" ht="30" hidden="1" customHeight="1" x14ac:dyDescent="0.35"/>
    <row r="129" ht="30" hidden="1" customHeight="1" x14ac:dyDescent="0.35"/>
    <row r="130" ht="30" hidden="1" customHeight="1" x14ac:dyDescent="0.35"/>
    <row r="131" ht="30" hidden="1" customHeight="1" x14ac:dyDescent="0.35"/>
    <row r="132" ht="30" hidden="1" customHeight="1" x14ac:dyDescent="0.35"/>
    <row r="133" ht="30" hidden="1" customHeight="1" x14ac:dyDescent="0.35"/>
    <row r="134" ht="30" hidden="1" customHeight="1" x14ac:dyDescent="0.35"/>
    <row r="135" ht="30" hidden="1" customHeight="1" x14ac:dyDescent="0.35"/>
    <row r="136" ht="30" hidden="1" customHeight="1" x14ac:dyDescent="0.35"/>
    <row r="137" ht="30" hidden="1" customHeight="1" x14ac:dyDescent="0.35"/>
    <row r="138" ht="30" hidden="1" customHeight="1" x14ac:dyDescent="0.35"/>
    <row r="139" ht="30" hidden="1" customHeight="1" x14ac:dyDescent="0.35"/>
    <row r="140" ht="30" hidden="1" customHeight="1" x14ac:dyDescent="0.35"/>
    <row r="141" ht="30" hidden="1" customHeight="1" x14ac:dyDescent="0.35"/>
    <row r="142" ht="30" hidden="1" customHeight="1" x14ac:dyDescent="0.35"/>
    <row r="143" ht="30" hidden="1" customHeight="1" x14ac:dyDescent="0.35"/>
    <row r="144" ht="30" hidden="1" customHeight="1" x14ac:dyDescent="0.35"/>
    <row r="145" ht="30" hidden="1" customHeight="1" x14ac:dyDescent="0.35"/>
    <row r="146" ht="30" hidden="1" customHeight="1" x14ac:dyDescent="0.35"/>
    <row r="147" ht="30" hidden="1" customHeight="1" x14ac:dyDescent="0.35"/>
    <row r="148" ht="30" hidden="1" customHeight="1" x14ac:dyDescent="0.35"/>
    <row r="149" ht="30" hidden="1" customHeight="1" x14ac:dyDescent="0.35"/>
    <row r="150" ht="30" hidden="1" customHeight="1" x14ac:dyDescent="0.35"/>
    <row r="151" ht="30" hidden="1" customHeight="1" x14ac:dyDescent="0.35"/>
    <row r="152" ht="30" hidden="1" customHeight="1" x14ac:dyDescent="0.35"/>
    <row r="153" ht="30" hidden="1" customHeight="1" x14ac:dyDescent="0.35"/>
    <row r="154" ht="30" hidden="1" customHeight="1" x14ac:dyDescent="0.35"/>
    <row r="155" ht="30" hidden="1" customHeight="1" x14ac:dyDescent="0.35"/>
    <row r="156" ht="30" hidden="1" customHeight="1" x14ac:dyDescent="0.35"/>
    <row r="157" ht="30" hidden="1" customHeight="1" x14ac:dyDescent="0.35"/>
    <row r="158" ht="30" hidden="1" customHeight="1" x14ac:dyDescent="0.35"/>
    <row r="159" ht="30" hidden="1" customHeight="1" x14ac:dyDescent="0.35"/>
    <row r="160" ht="30" hidden="1" customHeight="1" x14ac:dyDescent="0.35"/>
    <row r="161" ht="30" hidden="1" customHeight="1" x14ac:dyDescent="0.35"/>
    <row r="162" ht="30" hidden="1" customHeight="1" x14ac:dyDescent="0.35"/>
    <row r="163" ht="30" hidden="1" customHeight="1" x14ac:dyDescent="0.35"/>
    <row r="164" ht="30" hidden="1" customHeight="1" x14ac:dyDescent="0.35"/>
    <row r="165" ht="30" hidden="1" customHeight="1" x14ac:dyDescent="0.35"/>
    <row r="166" ht="30" hidden="1" customHeight="1" x14ac:dyDescent="0.35"/>
    <row r="167" ht="30" hidden="1" customHeight="1" x14ac:dyDescent="0.35"/>
    <row r="168" ht="30" hidden="1" customHeight="1" x14ac:dyDescent="0.35"/>
    <row r="169" ht="30" hidden="1" customHeight="1" x14ac:dyDescent="0.35"/>
    <row r="170" ht="30" hidden="1" customHeight="1" x14ac:dyDescent="0.35"/>
    <row r="171" ht="30" hidden="1" customHeight="1" x14ac:dyDescent="0.35"/>
    <row r="172" ht="30" hidden="1" customHeight="1" x14ac:dyDescent="0.35"/>
    <row r="173" ht="30" hidden="1" customHeight="1" x14ac:dyDescent="0.35"/>
    <row r="174" ht="30" hidden="1" customHeight="1" x14ac:dyDescent="0.35"/>
    <row r="175" ht="30" hidden="1" customHeight="1" x14ac:dyDescent="0.35"/>
    <row r="176" ht="30" hidden="1" customHeight="1" x14ac:dyDescent="0.35"/>
    <row r="177" ht="30" hidden="1" customHeight="1" x14ac:dyDescent="0.35"/>
    <row r="178" ht="30" hidden="1" customHeight="1" x14ac:dyDescent="0.35"/>
    <row r="179" ht="30" hidden="1" customHeight="1" x14ac:dyDescent="0.35"/>
    <row r="180" ht="30" hidden="1" customHeight="1" x14ac:dyDescent="0.35"/>
    <row r="181" ht="30" hidden="1" customHeight="1" x14ac:dyDescent="0.35"/>
    <row r="182" ht="30" hidden="1" customHeight="1" x14ac:dyDescent="0.35"/>
    <row r="183" ht="30" hidden="1" customHeight="1" x14ac:dyDescent="0.35"/>
    <row r="184" ht="30" hidden="1" customHeight="1" x14ac:dyDescent="0.35"/>
    <row r="185" ht="30" hidden="1" customHeight="1" x14ac:dyDescent="0.35"/>
    <row r="186" ht="30" hidden="1" customHeight="1" x14ac:dyDescent="0.35"/>
    <row r="187" ht="30" hidden="1" customHeight="1" x14ac:dyDescent="0.35"/>
    <row r="188" ht="30" hidden="1" customHeight="1" x14ac:dyDescent="0.35"/>
    <row r="189" ht="30" hidden="1" customHeight="1" x14ac:dyDescent="0.35"/>
    <row r="190" ht="30" hidden="1" customHeight="1" x14ac:dyDescent="0.35"/>
    <row r="191" ht="30" hidden="1" customHeight="1" x14ac:dyDescent="0.35"/>
    <row r="192" ht="30" hidden="1" customHeight="1" x14ac:dyDescent="0.35"/>
    <row r="193" ht="30" hidden="1" customHeight="1" x14ac:dyDescent="0.35"/>
    <row r="194" ht="30" hidden="1" customHeight="1" x14ac:dyDescent="0.35"/>
    <row r="195" ht="30" hidden="1" customHeight="1" x14ac:dyDescent="0.35"/>
    <row r="196" ht="30" hidden="1" customHeight="1" x14ac:dyDescent="0.35"/>
    <row r="197" ht="30" hidden="1" customHeight="1" x14ac:dyDescent="0.35"/>
    <row r="198" ht="30" hidden="1" customHeight="1" x14ac:dyDescent="0.35"/>
    <row r="199" ht="30" hidden="1" customHeight="1" x14ac:dyDescent="0.35"/>
    <row r="200" ht="30" hidden="1" customHeight="1" x14ac:dyDescent="0.35"/>
    <row r="201" ht="30" hidden="1" customHeight="1" x14ac:dyDescent="0.35"/>
    <row r="202" ht="30" hidden="1" customHeight="1" x14ac:dyDescent="0.35"/>
    <row r="203" ht="30" hidden="1" customHeight="1" x14ac:dyDescent="0.35"/>
    <row r="204" ht="30" hidden="1" customHeight="1" x14ac:dyDescent="0.35"/>
    <row r="205" ht="30" hidden="1" customHeight="1" x14ac:dyDescent="0.35"/>
    <row r="206" ht="30" hidden="1" customHeight="1" x14ac:dyDescent="0.35"/>
    <row r="207" ht="30" hidden="1" customHeight="1" x14ac:dyDescent="0.35"/>
    <row r="208" ht="30" hidden="1" customHeight="1" x14ac:dyDescent="0.35"/>
    <row r="209" ht="30" hidden="1" customHeight="1" x14ac:dyDescent="0.35"/>
    <row r="210" ht="30" hidden="1" customHeight="1" x14ac:dyDescent="0.35"/>
    <row r="211" ht="30" hidden="1" customHeight="1" x14ac:dyDescent="0.35"/>
    <row r="212" ht="30" hidden="1" customHeight="1" x14ac:dyDescent="0.35"/>
    <row r="213" ht="30" hidden="1" customHeight="1" x14ac:dyDescent="0.35"/>
    <row r="214" ht="30" hidden="1" customHeight="1" x14ac:dyDescent="0.35"/>
    <row r="215" ht="30" hidden="1" customHeight="1" x14ac:dyDescent="0.35"/>
    <row r="216" ht="30" hidden="1" customHeight="1" x14ac:dyDescent="0.35"/>
    <row r="217" ht="30" hidden="1" customHeight="1" x14ac:dyDescent="0.35"/>
    <row r="218" ht="30" hidden="1" customHeight="1" x14ac:dyDescent="0.35"/>
    <row r="219" ht="30" hidden="1" customHeight="1" x14ac:dyDescent="0.35"/>
    <row r="220" ht="30" hidden="1" customHeight="1" x14ac:dyDescent="0.35"/>
    <row r="221" ht="30" hidden="1" customHeight="1" x14ac:dyDescent="0.35"/>
    <row r="222" ht="30" hidden="1" customHeight="1" x14ac:dyDescent="0.35"/>
    <row r="223" ht="30" hidden="1" customHeight="1" x14ac:dyDescent="0.35"/>
    <row r="224" ht="30" hidden="1" customHeight="1" x14ac:dyDescent="0.35"/>
    <row r="225" ht="30" hidden="1" customHeight="1" x14ac:dyDescent="0.35"/>
    <row r="226" ht="30" hidden="1" customHeight="1" x14ac:dyDescent="0.35"/>
    <row r="227" ht="30" hidden="1" customHeight="1" x14ac:dyDescent="0.35"/>
    <row r="228" ht="30" hidden="1" customHeight="1" x14ac:dyDescent="0.35"/>
    <row r="229" ht="30" hidden="1" customHeight="1" x14ac:dyDescent="0.35"/>
    <row r="230" ht="30" hidden="1" customHeight="1" x14ac:dyDescent="0.35"/>
    <row r="231" ht="30" hidden="1" customHeight="1" x14ac:dyDescent="0.35"/>
    <row r="232" ht="30" hidden="1" customHeight="1" x14ac:dyDescent="0.35"/>
    <row r="233" ht="30" hidden="1" customHeight="1" x14ac:dyDescent="0.35"/>
    <row r="234" ht="30" hidden="1" customHeight="1" x14ac:dyDescent="0.35"/>
    <row r="235" ht="30" hidden="1" customHeight="1" x14ac:dyDescent="0.35"/>
    <row r="236" ht="30" hidden="1" customHeight="1" x14ac:dyDescent="0.35"/>
    <row r="237" ht="30" hidden="1" customHeight="1" x14ac:dyDescent="0.35"/>
    <row r="238" ht="30" hidden="1" customHeight="1" x14ac:dyDescent="0.35"/>
    <row r="239" ht="30" hidden="1" customHeight="1" x14ac:dyDescent="0.35"/>
    <row r="240" ht="30" hidden="1" customHeight="1" x14ac:dyDescent="0.35"/>
    <row r="241" ht="30" hidden="1" customHeight="1" x14ac:dyDescent="0.35"/>
    <row r="242" ht="30" hidden="1" customHeight="1" x14ac:dyDescent="0.35"/>
    <row r="243" ht="30" hidden="1" customHeight="1" x14ac:dyDescent="0.35"/>
    <row r="244" ht="30" hidden="1" customHeight="1" x14ac:dyDescent="0.35"/>
    <row r="245" ht="30" hidden="1" customHeight="1" x14ac:dyDescent="0.35"/>
    <row r="246" ht="30" hidden="1" customHeight="1" x14ac:dyDescent="0.35"/>
    <row r="247" ht="30" hidden="1" customHeight="1" x14ac:dyDescent="0.35"/>
    <row r="248" ht="30" hidden="1" customHeight="1" x14ac:dyDescent="0.35"/>
    <row r="249" ht="30" hidden="1" customHeight="1" x14ac:dyDescent="0.35"/>
    <row r="250" ht="30" hidden="1" customHeight="1" x14ac:dyDescent="0.35"/>
    <row r="251" ht="30" hidden="1" customHeight="1" x14ac:dyDescent="0.35"/>
    <row r="252" ht="30" hidden="1" customHeight="1" x14ac:dyDescent="0.35"/>
    <row r="253" ht="30" hidden="1" customHeight="1" x14ac:dyDescent="0.35"/>
    <row r="254" ht="30" hidden="1" customHeight="1" x14ac:dyDescent="0.35"/>
    <row r="255" ht="30" hidden="1" customHeight="1" x14ac:dyDescent="0.35"/>
    <row r="256" ht="30" hidden="1" customHeight="1" x14ac:dyDescent="0.35"/>
    <row r="257" ht="30" hidden="1" customHeight="1" x14ac:dyDescent="0.35"/>
    <row r="258" ht="30" hidden="1" customHeight="1" x14ac:dyDescent="0.35"/>
    <row r="259" ht="30" hidden="1" customHeight="1" x14ac:dyDescent="0.35"/>
    <row r="260" ht="30" hidden="1" customHeight="1" x14ac:dyDescent="0.35"/>
    <row r="261" ht="30" hidden="1" customHeight="1" x14ac:dyDescent="0.35"/>
    <row r="262" ht="30" hidden="1" customHeight="1" x14ac:dyDescent="0.35"/>
    <row r="263" ht="30" hidden="1" customHeight="1" x14ac:dyDescent="0.35"/>
    <row r="264" ht="30" hidden="1" customHeight="1" x14ac:dyDescent="0.35"/>
    <row r="265" ht="30" hidden="1" customHeight="1" x14ac:dyDescent="0.35"/>
    <row r="266" ht="30" hidden="1" customHeight="1" x14ac:dyDescent="0.35"/>
    <row r="267" ht="30" hidden="1" customHeight="1" x14ac:dyDescent="0.35"/>
    <row r="268" ht="30" hidden="1" customHeight="1" x14ac:dyDescent="0.35"/>
    <row r="269" ht="30" hidden="1" customHeight="1" x14ac:dyDescent="0.35"/>
    <row r="270" ht="30" hidden="1" customHeight="1" x14ac:dyDescent="0.35"/>
    <row r="271" ht="30" hidden="1" customHeight="1" x14ac:dyDescent="0.35"/>
    <row r="272" ht="30" hidden="1" customHeight="1" x14ac:dyDescent="0.35"/>
    <row r="273" ht="30" hidden="1" customHeight="1" x14ac:dyDescent="0.35"/>
    <row r="274" ht="30" hidden="1" customHeight="1" x14ac:dyDescent="0.35"/>
    <row r="275" ht="30" hidden="1" customHeight="1" x14ac:dyDescent="0.35"/>
    <row r="276" ht="30" hidden="1" customHeight="1" x14ac:dyDescent="0.35"/>
    <row r="277" ht="30" hidden="1" customHeight="1" x14ac:dyDescent="0.35"/>
    <row r="278" ht="30" hidden="1" customHeight="1" x14ac:dyDescent="0.35"/>
    <row r="279" ht="30" hidden="1" customHeight="1" x14ac:dyDescent="0.35"/>
    <row r="280" ht="30" hidden="1" customHeight="1" x14ac:dyDescent="0.35"/>
    <row r="281" ht="30" hidden="1" customHeight="1" x14ac:dyDescent="0.35"/>
    <row r="282" ht="30" hidden="1" customHeight="1" x14ac:dyDescent="0.35"/>
    <row r="283" ht="30" hidden="1" customHeight="1" x14ac:dyDescent="0.35"/>
    <row r="284" ht="30" hidden="1" customHeight="1" x14ac:dyDescent="0.35"/>
    <row r="285" ht="30" hidden="1" customHeight="1" x14ac:dyDescent="0.35"/>
    <row r="286" ht="30" hidden="1" customHeight="1" x14ac:dyDescent="0.35"/>
    <row r="287" ht="30" hidden="1" customHeight="1" x14ac:dyDescent="0.35"/>
    <row r="288" ht="30" hidden="1" customHeight="1" x14ac:dyDescent="0.35"/>
    <row r="289" ht="30" hidden="1" customHeight="1" x14ac:dyDescent="0.35"/>
    <row r="290" ht="30" hidden="1" customHeight="1" x14ac:dyDescent="0.35"/>
    <row r="291" ht="30" hidden="1" customHeight="1" x14ac:dyDescent="0.35"/>
    <row r="292" ht="30" hidden="1" customHeight="1" x14ac:dyDescent="0.35"/>
    <row r="293" ht="30" hidden="1" customHeight="1" x14ac:dyDescent="0.35"/>
    <row r="294" ht="30" hidden="1" customHeight="1" x14ac:dyDescent="0.35"/>
    <row r="295" ht="30" hidden="1" customHeight="1" x14ac:dyDescent="0.35"/>
    <row r="296" ht="30" hidden="1" customHeight="1" x14ac:dyDescent="0.35"/>
    <row r="297" ht="30" hidden="1" customHeight="1" x14ac:dyDescent="0.35"/>
    <row r="298" ht="30" hidden="1" customHeight="1" x14ac:dyDescent="0.35"/>
    <row r="299" ht="30" hidden="1" customHeight="1" x14ac:dyDescent="0.35"/>
    <row r="300" ht="30" hidden="1" customHeight="1" x14ac:dyDescent="0.35"/>
    <row r="301" ht="30" hidden="1" customHeight="1" x14ac:dyDescent="0.35"/>
    <row r="302" ht="30" hidden="1" customHeight="1" x14ac:dyDescent="0.35"/>
    <row r="303" ht="30" hidden="1" customHeight="1" x14ac:dyDescent="0.35"/>
    <row r="304" ht="30" hidden="1" customHeight="1" x14ac:dyDescent="0.35"/>
    <row r="305" ht="30" hidden="1" customHeight="1" x14ac:dyDescent="0.35"/>
    <row r="306" ht="30" hidden="1" customHeight="1" x14ac:dyDescent="0.35"/>
    <row r="307" ht="30" hidden="1" customHeight="1" x14ac:dyDescent="0.35"/>
    <row r="308" ht="30" hidden="1" customHeight="1" x14ac:dyDescent="0.35"/>
    <row r="309" ht="30" hidden="1" customHeight="1" x14ac:dyDescent="0.35"/>
    <row r="310" ht="30" hidden="1" customHeight="1" x14ac:dyDescent="0.35"/>
    <row r="311" ht="30" hidden="1" customHeight="1" x14ac:dyDescent="0.35"/>
    <row r="312" ht="30" hidden="1" customHeight="1" x14ac:dyDescent="0.35"/>
    <row r="313" ht="30" hidden="1" customHeight="1" x14ac:dyDescent="0.35"/>
    <row r="314" ht="30" hidden="1" customHeight="1" x14ac:dyDescent="0.35"/>
    <row r="315" ht="30" hidden="1" customHeight="1" x14ac:dyDescent="0.35"/>
    <row r="316" ht="30" hidden="1" customHeight="1" x14ac:dyDescent="0.35"/>
    <row r="317" ht="30" hidden="1" customHeight="1" x14ac:dyDescent="0.35"/>
    <row r="318" ht="30" hidden="1" customHeight="1" x14ac:dyDescent="0.35"/>
    <row r="319" ht="30" hidden="1" customHeight="1" x14ac:dyDescent="0.35"/>
    <row r="320" ht="30" hidden="1" customHeight="1" x14ac:dyDescent="0.35"/>
    <row r="321" ht="30" hidden="1" customHeight="1" x14ac:dyDescent="0.35"/>
    <row r="322" ht="30" hidden="1" customHeight="1" x14ac:dyDescent="0.35"/>
    <row r="323" ht="30" hidden="1" customHeight="1" x14ac:dyDescent="0.35"/>
    <row r="324" ht="30" hidden="1" customHeight="1" x14ac:dyDescent="0.35"/>
    <row r="325" ht="30" hidden="1" customHeight="1" x14ac:dyDescent="0.35"/>
    <row r="326" ht="30" hidden="1" customHeight="1" x14ac:dyDescent="0.35"/>
    <row r="327" ht="30" hidden="1" customHeight="1" x14ac:dyDescent="0.35"/>
    <row r="328" ht="30" hidden="1" customHeight="1" x14ac:dyDescent="0.35"/>
    <row r="329" ht="30" hidden="1" customHeight="1" x14ac:dyDescent="0.35"/>
    <row r="330" ht="30" hidden="1" customHeight="1" x14ac:dyDescent="0.35"/>
    <row r="331" ht="30" hidden="1" customHeight="1" x14ac:dyDescent="0.35"/>
    <row r="332" ht="30" hidden="1" customHeight="1" x14ac:dyDescent="0.35"/>
    <row r="333" ht="30" hidden="1" customHeight="1" x14ac:dyDescent="0.35"/>
    <row r="334" ht="30" hidden="1" customHeight="1" x14ac:dyDescent="0.35"/>
    <row r="335" ht="30" hidden="1" customHeight="1" x14ac:dyDescent="0.35"/>
    <row r="336" ht="30" hidden="1" customHeight="1" x14ac:dyDescent="0.35"/>
    <row r="337" ht="30" hidden="1" customHeight="1" x14ac:dyDescent="0.35"/>
    <row r="338" ht="30" hidden="1" customHeight="1" x14ac:dyDescent="0.35"/>
    <row r="339" ht="30" hidden="1" customHeight="1" x14ac:dyDescent="0.35"/>
    <row r="340" ht="30" hidden="1" customHeight="1" x14ac:dyDescent="0.35"/>
    <row r="341" ht="30" hidden="1" customHeight="1" x14ac:dyDescent="0.35"/>
    <row r="342" ht="30" hidden="1" customHeight="1" x14ac:dyDescent="0.35"/>
    <row r="343" ht="30" hidden="1" customHeight="1" x14ac:dyDescent="0.35"/>
    <row r="344" ht="30" hidden="1" customHeight="1" x14ac:dyDescent="0.35"/>
    <row r="345" ht="30" hidden="1" customHeight="1" x14ac:dyDescent="0.35"/>
    <row r="346" ht="30" hidden="1" customHeight="1" x14ac:dyDescent="0.35"/>
    <row r="347" ht="30" hidden="1" customHeight="1" x14ac:dyDescent="0.35"/>
    <row r="348" ht="30" hidden="1" customHeight="1" x14ac:dyDescent="0.35"/>
    <row r="349" ht="30" hidden="1" customHeight="1" x14ac:dyDescent="0.35"/>
    <row r="350" ht="30" hidden="1" customHeight="1" x14ac:dyDescent="0.35"/>
    <row r="351" ht="30" hidden="1" customHeight="1" x14ac:dyDescent="0.35"/>
    <row r="352" ht="30" hidden="1" customHeight="1" x14ac:dyDescent="0.35"/>
    <row r="353" ht="30" hidden="1" customHeight="1" x14ac:dyDescent="0.35"/>
    <row r="354" ht="30" hidden="1" customHeight="1" x14ac:dyDescent="0.35"/>
    <row r="355" ht="30" hidden="1" customHeight="1" x14ac:dyDescent="0.35"/>
    <row r="356" ht="30" hidden="1" customHeight="1" x14ac:dyDescent="0.35"/>
    <row r="357" ht="30" hidden="1" customHeight="1" x14ac:dyDescent="0.35"/>
    <row r="358" ht="30" hidden="1" customHeight="1" x14ac:dyDescent="0.35"/>
    <row r="359" ht="30" hidden="1" customHeight="1" x14ac:dyDescent="0.35"/>
    <row r="360" ht="30" hidden="1" customHeight="1" x14ac:dyDescent="0.35"/>
    <row r="361" ht="30" hidden="1" customHeight="1" x14ac:dyDescent="0.35"/>
    <row r="362" ht="30" hidden="1" customHeight="1" x14ac:dyDescent="0.35"/>
    <row r="363" ht="30" hidden="1" customHeight="1" x14ac:dyDescent="0.35"/>
    <row r="364" ht="30" hidden="1" customHeight="1" x14ac:dyDescent="0.35"/>
    <row r="365" ht="30" hidden="1" customHeight="1" x14ac:dyDescent="0.35"/>
    <row r="366" ht="30" hidden="1" customHeight="1" x14ac:dyDescent="0.35"/>
    <row r="367" ht="30" hidden="1" customHeight="1" x14ac:dyDescent="0.35"/>
    <row r="368" ht="30" hidden="1" customHeight="1" x14ac:dyDescent="0.35"/>
    <row r="369" ht="30" hidden="1" customHeight="1" x14ac:dyDescent="0.35"/>
    <row r="370" ht="30" hidden="1" customHeight="1" x14ac:dyDescent="0.35"/>
    <row r="371" ht="30" hidden="1" customHeight="1" x14ac:dyDescent="0.35"/>
    <row r="372" ht="30" hidden="1" customHeight="1" x14ac:dyDescent="0.35"/>
    <row r="373" ht="30" hidden="1" customHeight="1" x14ac:dyDescent="0.35"/>
    <row r="374" ht="30" hidden="1" customHeight="1" x14ac:dyDescent="0.35"/>
    <row r="375" ht="30" hidden="1" customHeight="1" x14ac:dyDescent="0.35"/>
    <row r="376" ht="30" hidden="1" customHeight="1" x14ac:dyDescent="0.35"/>
    <row r="377" ht="30" hidden="1" customHeight="1" x14ac:dyDescent="0.35"/>
    <row r="378" ht="30" hidden="1" customHeight="1" x14ac:dyDescent="0.35"/>
    <row r="379" ht="30" hidden="1" customHeight="1" x14ac:dyDescent="0.35"/>
    <row r="380" ht="30" hidden="1" customHeight="1" x14ac:dyDescent="0.35"/>
    <row r="381" ht="30" hidden="1" customHeight="1" x14ac:dyDescent="0.35"/>
    <row r="382" ht="30" hidden="1" customHeight="1" x14ac:dyDescent="0.35"/>
    <row r="383" ht="30" hidden="1" customHeight="1" x14ac:dyDescent="0.35"/>
    <row r="384" ht="30" hidden="1" customHeight="1" x14ac:dyDescent="0.35"/>
    <row r="385" ht="30" hidden="1" customHeight="1" x14ac:dyDescent="0.35"/>
    <row r="386" ht="30" hidden="1" customHeight="1" x14ac:dyDescent="0.35"/>
    <row r="387" ht="30" hidden="1" customHeight="1" x14ac:dyDescent="0.35"/>
    <row r="388" ht="30" hidden="1" customHeight="1" x14ac:dyDescent="0.35"/>
    <row r="389" ht="30" hidden="1" customHeight="1" x14ac:dyDescent="0.35"/>
    <row r="390" ht="30" hidden="1" customHeight="1" x14ac:dyDescent="0.35"/>
    <row r="391" ht="30" hidden="1" customHeight="1" x14ac:dyDescent="0.35"/>
    <row r="392" ht="30" hidden="1" customHeight="1" x14ac:dyDescent="0.35"/>
    <row r="393" ht="30" hidden="1" customHeight="1" x14ac:dyDescent="0.35"/>
    <row r="394" ht="30" hidden="1" customHeight="1" x14ac:dyDescent="0.35"/>
    <row r="395" ht="30" hidden="1" customHeight="1" x14ac:dyDescent="0.35"/>
    <row r="396" ht="30" hidden="1" customHeight="1" x14ac:dyDescent="0.35"/>
    <row r="397" ht="30" hidden="1" customHeight="1" x14ac:dyDescent="0.35"/>
    <row r="398" ht="30" hidden="1" customHeight="1" x14ac:dyDescent="0.35"/>
    <row r="399" ht="30" hidden="1" customHeight="1" x14ac:dyDescent="0.35"/>
    <row r="400" ht="30" hidden="1" customHeight="1" x14ac:dyDescent="0.35"/>
    <row r="401" ht="30" hidden="1" customHeight="1" x14ac:dyDescent="0.35"/>
    <row r="402" ht="30" hidden="1" customHeight="1" x14ac:dyDescent="0.35"/>
    <row r="403" ht="30" hidden="1" customHeight="1" x14ac:dyDescent="0.35"/>
    <row r="404" ht="30" hidden="1" customHeight="1" x14ac:dyDescent="0.35"/>
    <row r="405" ht="30" hidden="1" customHeight="1" x14ac:dyDescent="0.35"/>
    <row r="406" ht="30" hidden="1" customHeight="1" x14ac:dyDescent="0.35"/>
    <row r="407" ht="30" hidden="1" customHeight="1" x14ac:dyDescent="0.35"/>
    <row r="408" ht="30" hidden="1" customHeight="1" x14ac:dyDescent="0.35"/>
    <row r="409" ht="30" hidden="1" customHeight="1" x14ac:dyDescent="0.35"/>
    <row r="410" ht="30" hidden="1" customHeight="1" x14ac:dyDescent="0.35"/>
    <row r="411" ht="30" hidden="1" customHeight="1" x14ac:dyDescent="0.35"/>
    <row r="412" ht="30" hidden="1" customHeight="1" x14ac:dyDescent="0.35"/>
    <row r="413" ht="30" hidden="1" customHeight="1" x14ac:dyDescent="0.35"/>
    <row r="414" ht="30" hidden="1" customHeight="1" x14ac:dyDescent="0.35"/>
    <row r="415" ht="30" hidden="1" customHeight="1" x14ac:dyDescent="0.35"/>
    <row r="416" ht="30" hidden="1" customHeight="1" x14ac:dyDescent="0.35"/>
    <row r="417" ht="30" hidden="1" customHeight="1" x14ac:dyDescent="0.35"/>
    <row r="418" ht="30" hidden="1" customHeight="1" x14ac:dyDescent="0.35"/>
    <row r="419" ht="30" hidden="1" customHeight="1" x14ac:dyDescent="0.35"/>
    <row r="420" ht="30" hidden="1" customHeight="1" x14ac:dyDescent="0.35"/>
    <row r="421" ht="30" hidden="1" customHeight="1" x14ac:dyDescent="0.35"/>
    <row r="422" ht="30" hidden="1" customHeight="1" x14ac:dyDescent="0.35"/>
    <row r="423" ht="30" hidden="1" customHeight="1" x14ac:dyDescent="0.35"/>
    <row r="424" ht="30" hidden="1" customHeight="1" x14ac:dyDescent="0.35"/>
    <row r="425" ht="30" hidden="1" customHeight="1" x14ac:dyDescent="0.35"/>
    <row r="426" ht="30" hidden="1" customHeight="1" x14ac:dyDescent="0.35"/>
    <row r="427" ht="30" hidden="1" customHeight="1" x14ac:dyDescent="0.35"/>
    <row r="428" ht="30" hidden="1" customHeight="1" x14ac:dyDescent="0.35"/>
    <row r="429" ht="30" hidden="1" customHeight="1" x14ac:dyDescent="0.35"/>
    <row r="430" ht="30" hidden="1" customHeight="1" x14ac:dyDescent="0.35"/>
    <row r="431" ht="30" hidden="1" customHeight="1" x14ac:dyDescent="0.35"/>
    <row r="432" ht="30" hidden="1" customHeight="1" x14ac:dyDescent="0.35"/>
    <row r="433" ht="30" hidden="1" customHeight="1" x14ac:dyDescent="0.35"/>
    <row r="434" ht="30" hidden="1" customHeight="1" x14ac:dyDescent="0.35"/>
    <row r="435" ht="30" hidden="1" customHeight="1" x14ac:dyDescent="0.35"/>
    <row r="436" ht="30" hidden="1" customHeight="1" x14ac:dyDescent="0.35"/>
    <row r="437" ht="30" hidden="1" customHeight="1" x14ac:dyDescent="0.35"/>
    <row r="438" ht="30" hidden="1" customHeight="1" x14ac:dyDescent="0.35"/>
    <row r="439" ht="30" hidden="1" customHeight="1" x14ac:dyDescent="0.35"/>
    <row r="440" ht="30" hidden="1" customHeight="1" x14ac:dyDescent="0.35"/>
    <row r="441" ht="30" hidden="1" customHeight="1" x14ac:dyDescent="0.35"/>
    <row r="442" ht="30" hidden="1" customHeight="1" x14ac:dyDescent="0.35"/>
    <row r="443" ht="30" hidden="1" customHeight="1" x14ac:dyDescent="0.35"/>
    <row r="444" ht="30" hidden="1" customHeight="1" x14ac:dyDescent="0.35"/>
    <row r="445" ht="30" hidden="1" customHeight="1" x14ac:dyDescent="0.35"/>
    <row r="446" ht="30" hidden="1" customHeight="1" x14ac:dyDescent="0.35"/>
    <row r="447" ht="30" hidden="1" customHeight="1" x14ac:dyDescent="0.35"/>
    <row r="448" ht="30" hidden="1" customHeight="1" x14ac:dyDescent="0.35"/>
    <row r="449" ht="30" hidden="1" customHeight="1" x14ac:dyDescent="0.35"/>
    <row r="450" ht="30" hidden="1" customHeight="1" x14ac:dyDescent="0.35"/>
    <row r="451" ht="30" hidden="1" customHeight="1" x14ac:dyDescent="0.35"/>
    <row r="452" ht="30" hidden="1" customHeight="1" x14ac:dyDescent="0.35"/>
    <row r="453" ht="30" hidden="1" customHeight="1" x14ac:dyDescent="0.35"/>
    <row r="454" ht="30" hidden="1" customHeight="1" x14ac:dyDescent="0.35"/>
    <row r="455" ht="30" hidden="1" customHeight="1" x14ac:dyDescent="0.35"/>
    <row r="456" ht="30" hidden="1" customHeight="1" x14ac:dyDescent="0.35"/>
    <row r="457" ht="30" hidden="1" customHeight="1" x14ac:dyDescent="0.35"/>
    <row r="458" ht="30" hidden="1" customHeight="1" x14ac:dyDescent="0.35"/>
    <row r="459" ht="30" hidden="1" customHeight="1" x14ac:dyDescent="0.35"/>
    <row r="460" ht="30" hidden="1" customHeight="1" x14ac:dyDescent="0.35"/>
    <row r="461" ht="30" hidden="1" customHeight="1" x14ac:dyDescent="0.35"/>
    <row r="462" ht="30" hidden="1" customHeight="1" x14ac:dyDescent="0.35"/>
    <row r="463" ht="30" hidden="1" customHeight="1" x14ac:dyDescent="0.35"/>
    <row r="464" ht="30" hidden="1" customHeight="1" x14ac:dyDescent="0.35"/>
    <row r="465" ht="30" hidden="1" customHeight="1" x14ac:dyDescent="0.35"/>
    <row r="466" ht="30" hidden="1" customHeight="1" x14ac:dyDescent="0.35"/>
    <row r="467" ht="30" hidden="1" customHeight="1" x14ac:dyDescent="0.35"/>
    <row r="468" ht="30" hidden="1" customHeight="1" x14ac:dyDescent="0.35"/>
    <row r="469" ht="30" hidden="1" customHeight="1" x14ac:dyDescent="0.35"/>
    <row r="470" ht="30" hidden="1" customHeight="1" x14ac:dyDescent="0.35"/>
    <row r="471" ht="30" hidden="1" customHeight="1" x14ac:dyDescent="0.35"/>
    <row r="472" ht="30" hidden="1" customHeight="1" x14ac:dyDescent="0.35"/>
    <row r="473" ht="30" hidden="1" customHeight="1" x14ac:dyDescent="0.35"/>
    <row r="474" ht="30" hidden="1" customHeight="1" x14ac:dyDescent="0.35"/>
    <row r="475" ht="30" hidden="1" customHeight="1" x14ac:dyDescent="0.35"/>
    <row r="476" ht="30" hidden="1" customHeight="1" x14ac:dyDescent="0.35"/>
    <row r="477" ht="30" hidden="1" customHeight="1" x14ac:dyDescent="0.35"/>
    <row r="478" ht="30" hidden="1" customHeight="1" x14ac:dyDescent="0.35"/>
    <row r="479" ht="30" hidden="1" customHeight="1" x14ac:dyDescent="0.35"/>
    <row r="480" ht="30" hidden="1" customHeight="1" x14ac:dyDescent="0.35"/>
    <row r="481" ht="30" hidden="1" customHeight="1" x14ac:dyDescent="0.35"/>
    <row r="482" ht="30" hidden="1" customHeight="1" x14ac:dyDescent="0.35"/>
    <row r="483" ht="30" hidden="1" customHeight="1" x14ac:dyDescent="0.35"/>
    <row r="484" ht="30" hidden="1" customHeight="1" x14ac:dyDescent="0.35"/>
    <row r="485" ht="30" hidden="1" customHeight="1" x14ac:dyDescent="0.35"/>
    <row r="486" ht="30" hidden="1" customHeight="1" x14ac:dyDescent="0.35"/>
    <row r="487" ht="30" hidden="1" customHeight="1" x14ac:dyDescent="0.35"/>
    <row r="488" ht="30" hidden="1" customHeight="1" x14ac:dyDescent="0.35"/>
    <row r="489" ht="30" hidden="1" customHeight="1" x14ac:dyDescent="0.35"/>
    <row r="490" ht="30" hidden="1" customHeight="1" x14ac:dyDescent="0.35"/>
    <row r="491" ht="30" hidden="1" customHeight="1" x14ac:dyDescent="0.35"/>
    <row r="492" ht="30" hidden="1" customHeight="1" x14ac:dyDescent="0.35"/>
    <row r="493" ht="30" hidden="1" customHeight="1" x14ac:dyDescent="0.35"/>
    <row r="494" ht="30" hidden="1" customHeight="1" x14ac:dyDescent="0.35"/>
    <row r="495" ht="30" hidden="1" customHeight="1" x14ac:dyDescent="0.35"/>
    <row r="496" ht="30" hidden="1" customHeight="1" x14ac:dyDescent="0.35"/>
    <row r="497" ht="30" hidden="1" customHeight="1" x14ac:dyDescent="0.35"/>
    <row r="498" ht="30" hidden="1" customHeight="1" x14ac:dyDescent="0.35"/>
    <row r="499" ht="30" hidden="1" customHeight="1" x14ac:dyDescent="0.35"/>
    <row r="500" ht="30" hidden="1" customHeight="1" x14ac:dyDescent="0.35"/>
    <row r="501" ht="30" hidden="1" customHeight="1" x14ac:dyDescent="0.35"/>
    <row r="502" ht="30" hidden="1" customHeight="1" x14ac:dyDescent="0.35"/>
    <row r="503" ht="30" hidden="1" customHeight="1" x14ac:dyDescent="0.35"/>
    <row r="504" ht="30" hidden="1" customHeight="1" x14ac:dyDescent="0.35"/>
    <row r="505" ht="30" hidden="1" customHeight="1" x14ac:dyDescent="0.35"/>
    <row r="506" ht="30" hidden="1" customHeight="1" x14ac:dyDescent="0.35"/>
    <row r="507" ht="30" hidden="1" customHeight="1" x14ac:dyDescent="0.35"/>
    <row r="508" ht="30" hidden="1" customHeight="1" x14ac:dyDescent="0.35"/>
    <row r="509" ht="30" hidden="1" customHeight="1" x14ac:dyDescent="0.35"/>
    <row r="510" ht="30" hidden="1" customHeight="1" x14ac:dyDescent="0.35"/>
    <row r="511" ht="30" hidden="1" customHeight="1" x14ac:dyDescent="0.35"/>
    <row r="512" ht="30" hidden="1" customHeight="1" x14ac:dyDescent="0.35"/>
    <row r="513" ht="30" hidden="1" customHeight="1" x14ac:dyDescent="0.35"/>
    <row r="514" ht="30" hidden="1" customHeight="1" x14ac:dyDescent="0.35"/>
    <row r="515" ht="30" hidden="1" customHeight="1" x14ac:dyDescent="0.35"/>
    <row r="516" ht="30" hidden="1" customHeight="1" x14ac:dyDescent="0.35"/>
    <row r="517" ht="30" hidden="1" customHeight="1" x14ac:dyDescent="0.35"/>
    <row r="518" ht="30" hidden="1" customHeight="1" x14ac:dyDescent="0.35"/>
    <row r="519" ht="30" hidden="1" customHeight="1" x14ac:dyDescent="0.35"/>
    <row r="520" ht="30" hidden="1" customHeight="1" x14ac:dyDescent="0.35"/>
    <row r="521" ht="30" hidden="1" customHeight="1" x14ac:dyDescent="0.35"/>
    <row r="522" ht="30" hidden="1" customHeight="1" x14ac:dyDescent="0.35"/>
    <row r="523" ht="30" hidden="1" customHeight="1" x14ac:dyDescent="0.35"/>
    <row r="524" ht="30" hidden="1" customHeight="1" x14ac:dyDescent="0.35"/>
  </sheetData>
  <sheetProtection formatCells="0" formatColumns="0" formatRows="0" insertRows="0" insertHyperlinks="0" deleteRows="0" sort="0" autoFilter="0"/>
  <mergeCells count="10">
    <mergeCell ref="E52:F52"/>
    <mergeCell ref="B52:D52"/>
    <mergeCell ref="B27:U27"/>
    <mergeCell ref="B51:U51"/>
    <mergeCell ref="E2:F2"/>
    <mergeCell ref="E4:F4"/>
    <mergeCell ref="E28:F28"/>
    <mergeCell ref="B2:D2"/>
    <mergeCell ref="B4:D4"/>
    <mergeCell ref="B28:D28"/>
  </mergeCells>
  <phoneticPr fontId="8" type="noConversion"/>
  <dataValidations count="5">
    <dataValidation allowBlank="1" showInputMessage="1" showErrorMessage="1" prompt="Include why the trip is necessary to achieve the deliverables." sqref="C5:C9 C29:C33" xr:uid="{2D8C3770-5314-43EF-B5C6-1956E4A16060}"/>
    <dataValidation allowBlank="1" showInputMessage="1" showErrorMessage="1" prompt="Input information with the format: City, US State / Country." sqref="D5:E9 D29:E33" xr:uid="{ACFB99CE-607F-45BF-BD16-7AC05991E2E4}"/>
    <dataValidation allowBlank="1" showInputMessage="1" showErrorMessage="1" prompt="DO NOT DELETE THE FORMULAS IN THIS COLUMN_x000a_Cost per Trip is calculated as follows: _x000a_Flight Cost + _x000a_(Hotel Cost x (# of Night-1)) + _x000a_(Meals per diem x # of Days) + _x000a_(Ground Transportation x # Days)._x000a_*Note that # of Nights is equal to Number of Days - 1." sqref="M6 M30" xr:uid="{70D49A3D-9ADE-498D-B701-61E3FB19DF8C}"/>
    <dataValidation allowBlank="1" showInputMessage="1" showErrorMessage="1" prompt="DO NOT DELETE THE FORMULAS IN THIS COLUMN" sqref="Q6 U6 Q30 U30" xr:uid="{F4F45C0F-9014-4CC7-87E1-A1F3E8AFCC3C}"/>
    <dataValidation allowBlank="1" showInputMessage="1" showErrorMessage="1" prompt="For example: taxi, subway, or car rental. Mileage costs should be included in the Other Travel Costs Table below." sqref="I6 I30" xr:uid="{53EF44D5-E45F-478B-8A7A-C4BD4C67D56B}"/>
  </dataValidations>
  <printOptions horizontalCentered="1"/>
  <pageMargins left="0.25" right="0.25" top="0.75" bottom="0.75" header="0.3" footer="0.3"/>
  <pageSetup scale="49" fitToHeight="0" orientation="portrait" r:id="rId1"/>
  <headerFooter differentFirst="1">
    <oddHeader>&amp;F</oddHeader>
    <oddFooter>Page &amp;P of &amp;N</oddFooter>
  </headerFooter>
  <tableParts count="3">
    <tablePart r:id="rId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35" id="{00000000-000E-0000-0100-000023000000}">
            <xm:f>AND('Fee-For-Service Budget'!$D$19&gt;0.2,ISBLANK(B6))</xm:f>
            <x14:dxf>
              <fill>
                <patternFill>
                  <bgColor theme="5" tint="0.79998168889431442"/>
                </patternFill>
              </fill>
            </x14:dxf>
          </x14:cfRule>
          <xm:sqref>B6:I25 K6:K25 O6:O25 S6:S25 B30:I49 K30:K49 O30:O49 S30:S49 B54:E62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570DE-54C5-49D6-87B4-6A33C8AE3D5B}">
  <sheetPr codeName="Sheet4">
    <pageSetUpPr fitToPage="1"/>
  </sheetPr>
  <dimension ref="A1:AO44"/>
  <sheetViews>
    <sheetView showGridLines="0" workbookViewId="0">
      <selection activeCell="C14" sqref="C14"/>
    </sheetView>
  </sheetViews>
  <sheetFormatPr defaultColWidth="0" defaultRowHeight="14.5" zeroHeight="1" outlineLevelCol="1" x14ac:dyDescent="0.35"/>
  <cols>
    <col min="1" max="1" width="1.54296875" style="3" customWidth="1"/>
    <col min="2" max="2" width="31.81640625" style="3" customWidth="1"/>
    <col min="3" max="3" width="30" style="3" customWidth="1"/>
    <col min="4" max="4" width="20.81640625" style="3" customWidth="1"/>
    <col min="5" max="5" width="9.453125" style="3" customWidth="1"/>
    <col min="6" max="6" width="1.54296875" style="3" customWidth="1"/>
    <col min="7" max="7" width="17.81640625" style="74" customWidth="1" outlineLevel="1"/>
    <col min="8" max="8" width="18.453125" style="3" customWidth="1" outlineLevel="1"/>
    <col min="9" max="9" width="1.54296875" style="74" customWidth="1" outlineLevel="1"/>
    <col min="10" max="10" width="10.26953125" style="3" customWidth="1" outlineLevel="1"/>
    <col min="11" max="11" width="1.54296875" style="74" customWidth="1" outlineLevel="1"/>
    <col min="12" max="12" width="9.26953125" style="3" customWidth="1"/>
    <col min="13" max="13" width="1.54296875" style="74" customWidth="1"/>
    <col min="14" max="14" width="15" style="3" customWidth="1" outlineLevel="1"/>
    <col min="15" max="15" width="1.54296875" style="74" customWidth="1" outlineLevel="1"/>
    <col min="16" max="16" width="9.453125" style="3" bestFit="1" customWidth="1" outlineLevel="1"/>
    <col min="17" max="17" width="1.54296875" style="74" customWidth="1" outlineLevel="1"/>
    <col min="18" max="18" width="11.81640625" style="3" customWidth="1" outlineLevel="1"/>
    <col min="19" max="19" width="1.54296875" style="74" customWidth="1" outlineLevel="1"/>
    <col min="20" max="20" width="9.26953125" style="3" bestFit="1" customWidth="1"/>
    <col min="21" max="21" width="1.54296875" style="3" customWidth="1"/>
    <col min="22" max="22" width="24.26953125" style="3" customWidth="1" outlineLevel="1"/>
    <col min="23" max="23" width="10" style="3" bestFit="1" customWidth="1" outlineLevel="1"/>
    <col min="24" max="24" width="8.54296875" style="3" bestFit="1" customWidth="1" outlineLevel="1"/>
    <col min="25" max="25" width="16.54296875" style="3" customWidth="1" outlineLevel="1"/>
    <col min="26" max="26" width="1.54296875" style="3" customWidth="1" outlineLevel="1"/>
    <col min="27" max="27" width="10" style="3" customWidth="1" outlineLevel="1"/>
    <col min="28" max="28" width="1.54296875" style="3" customWidth="1" outlineLevel="1"/>
    <col min="29" max="29" width="9.26953125" style="3" customWidth="1" outlineLevel="1" collapsed="1"/>
    <col min="30" max="30" width="1.54296875" style="3" customWidth="1" outlineLevel="1"/>
    <col min="31" max="31" width="8.453125" style="3" bestFit="1" customWidth="1" outlineLevel="1" collapsed="1"/>
    <col min="32" max="32" width="1.54296875" style="3" customWidth="1" outlineLevel="1"/>
    <col min="33" max="33" width="9.26953125" style="3" customWidth="1" outlineLevel="1" collapsed="1"/>
    <col min="34" max="34" width="1.54296875" style="3" customWidth="1" outlineLevel="1"/>
    <col min="35" max="35" width="5.26953125" style="3" bestFit="1" customWidth="1" outlineLevel="1"/>
    <col min="36" max="36" width="1.54296875" style="3" customWidth="1" outlineLevel="1"/>
    <col min="37" max="37" width="11.1796875" style="3" customWidth="1"/>
    <col min="38" max="38" width="1.54296875" style="3" customWidth="1"/>
    <col min="39" max="39" width="10.7265625" style="3" customWidth="1"/>
    <col min="40" max="40" width="1.54296875" style="3" customWidth="1"/>
    <col min="41" max="41" width="0" style="3" hidden="1" customWidth="1"/>
    <col min="42" max="16384" width="8.81640625" style="3" hidden="1"/>
  </cols>
  <sheetData>
    <row r="1" spans="2:39" s="1" customFormat="1" ht="8.25" customHeight="1" x14ac:dyDescent="0.3"/>
    <row r="2" spans="2:39" ht="23.5" x14ac:dyDescent="0.35">
      <c r="B2" s="216" t="s">
        <v>59</v>
      </c>
      <c r="C2" s="217"/>
      <c r="D2" s="214">
        <f>SUM(Conferences_Staff[[#Totals],[TOTAL]]+Conferences_Sub[[#Totals],[TOTAL]]+Tbl_OtherConferenceMeetingCosts[[#Totals],[Total]])</f>
        <v>0</v>
      </c>
      <c r="E2" s="214"/>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8"/>
    </row>
    <row r="3" spans="2:39" ht="8.25" customHeight="1" x14ac:dyDescent="0.35">
      <c r="G3" s="3"/>
      <c r="I3" s="3"/>
      <c r="K3" s="3"/>
      <c r="M3" s="3"/>
      <c r="O3" s="3"/>
      <c r="Q3" s="3"/>
      <c r="S3" s="3"/>
    </row>
    <row r="4" spans="2:39" ht="17" x14ac:dyDescent="0.35">
      <c r="B4" s="221" t="s">
        <v>26</v>
      </c>
      <c r="C4" s="222"/>
      <c r="D4" s="209">
        <f>Conferences_Staff[[#Totals],[TOTAL]]</f>
        <v>0</v>
      </c>
      <c r="E4" s="209"/>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3"/>
    </row>
    <row r="5" spans="2:39" s="25" customFormat="1" ht="17" x14ac:dyDescent="0.3">
      <c r="B5" s="218" t="s">
        <v>60</v>
      </c>
      <c r="C5" s="219"/>
      <c r="D5" s="219"/>
      <c r="E5" s="220"/>
      <c r="G5" s="223" t="s">
        <v>61</v>
      </c>
      <c r="H5" s="224"/>
      <c r="I5" s="224"/>
      <c r="J5" s="224"/>
      <c r="K5" s="224"/>
      <c r="L5" s="225"/>
      <c r="N5" s="223" t="s">
        <v>62</v>
      </c>
      <c r="O5" s="224"/>
      <c r="P5" s="224"/>
      <c r="Q5" s="224"/>
      <c r="R5" s="224"/>
      <c r="S5" s="224"/>
      <c r="T5" s="225"/>
      <c r="V5" s="223" t="s">
        <v>63</v>
      </c>
      <c r="W5" s="224"/>
      <c r="X5" s="224"/>
      <c r="Y5" s="224"/>
      <c r="Z5" s="224"/>
      <c r="AA5" s="224"/>
      <c r="AB5" s="224"/>
      <c r="AC5" s="224"/>
      <c r="AD5" s="224"/>
      <c r="AE5" s="224"/>
      <c r="AF5" s="224"/>
      <c r="AG5" s="224"/>
      <c r="AH5" s="224"/>
      <c r="AI5" s="224"/>
      <c r="AJ5" s="224"/>
      <c r="AK5" s="224"/>
      <c r="AL5" s="224"/>
      <c r="AM5" s="225"/>
    </row>
    <row r="6" spans="2:39" s="30" customFormat="1" ht="30" customHeight="1" x14ac:dyDescent="0.3">
      <c r="B6" s="186" t="s">
        <v>64</v>
      </c>
      <c r="C6" s="40" t="s">
        <v>36</v>
      </c>
      <c r="D6" s="40" t="s">
        <v>65</v>
      </c>
      <c r="E6" s="41" t="s">
        <v>66</v>
      </c>
      <c r="F6" s="42" t="s">
        <v>43</v>
      </c>
      <c r="G6" s="39" t="s">
        <v>67</v>
      </c>
      <c r="H6" s="43" t="s">
        <v>68</v>
      </c>
      <c r="I6" s="42" t="s">
        <v>69</v>
      </c>
      <c r="J6" s="44" t="s">
        <v>70</v>
      </c>
      <c r="K6" s="42" t="s">
        <v>49</v>
      </c>
      <c r="L6" s="44" t="s">
        <v>71</v>
      </c>
      <c r="M6" s="42" t="s">
        <v>72</v>
      </c>
      <c r="N6" s="44" t="s">
        <v>73</v>
      </c>
      <c r="O6" s="42" t="s">
        <v>51</v>
      </c>
      <c r="P6" s="44" t="s">
        <v>74</v>
      </c>
      <c r="Q6" s="42" t="s">
        <v>75</v>
      </c>
      <c r="R6" s="44" t="s">
        <v>76</v>
      </c>
      <c r="S6" s="42" t="s">
        <v>53</v>
      </c>
      <c r="T6" s="44" t="s">
        <v>77</v>
      </c>
      <c r="U6" s="42" t="s">
        <v>78</v>
      </c>
      <c r="V6" s="39" t="s">
        <v>39</v>
      </c>
      <c r="W6" s="40" t="s">
        <v>40</v>
      </c>
      <c r="X6" s="40" t="s">
        <v>41</v>
      </c>
      <c r="Y6" s="43" t="s">
        <v>42</v>
      </c>
      <c r="Z6" s="42" t="s">
        <v>79</v>
      </c>
      <c r="AA6" s="44" t="s">
        <v>80</v>
      </c>
      <c r="AB6" s="42" t="s">
        <v>81</v>
      </c>
      <c r="AC6" s="44" t="s">
        <v>46</v>
      </c>
      <c r="AD6" s="42" t="s">
        <v>45</v>
      </c>
      <c r="AE6" s="44" t="s">
        <v>48</v>
      </c>
      <c r="AF6" s="42" t="s">
        <v>82</v>
      </c>
      <c r="AG6" s="44" t="s">
        <v>50</v>
      </c>
      <c r="AH6" s="42" t="s">
        <v>83</v>
      </c>
      <c r="AI6" s="44" t="s">
        <v>84</v>
      </c>
      <c r="AJ6" s="42" t="s">
        <v>85</v>
      </c>
      <c r="AK6" s="44" t="s">
        <v>86</v>
      </c>
      <c r="AL6" s="45" t="s">
        <v>87</v>
      </c>
      <c r="AM6" s="44" t="s">
        <v>54</v>
      </c>
    </row>
    <row r="7" spans="2:39" ht="15" customHeight="1" x14ac:dyDescent="0.35">
      <c r="B7" s="187"/>
      <c r="C7" s="154"/>
      <c r="D7" s="169"/>
      <c r="E7" s="140"/>
      <c r="F7" s="46" t="str">
        <f>IF(ISBLANK(Conferences_Staff[[#This Row],['# of Rental Days]]),"","x")</f>
        <v/>
      </c>
      <c r="G7" s="47"/>
      <c r="H7" s="48"/>
      <c r="I7" s="46" t="str">
        <f>IF(ISBLANK(Conferences_Staff[[#This Row],['# of Rental Days]]),"","x")</f>
        <v/>
      </c>
      <c r="J7" s="143"/>
      <c r="K7" s="49" t="str">
        <f>IF(ISBLANK(Conferences_Staff[[#This Row],['# of Rental Days]]),"","=")</f>
        <v/>
      </c>
      <c r="L7" s="151">
        <f>Conferences_Staff[[#This Row],['# of Meetings ]]*(SUM(Conferences_Staff[[#This Row],[Event Space Rental 
(Per Day)]],Conferences_Staff[[#This Row],[Audio/Visual Rental 
(Per Day)]])*Conferences_Staff[[#This Row],['# of Rental Days]])</f>
        <v>0</v>
      </c>
      <c r="M7" s="50"/>
      <c r="N7" s="51"/>
      <c r="O7" s="46" t="str">
        <f>IF(ISBLANK(Conferences_Staff[[#This Row],['# of Attendees]]),"","x")</f>
        <v/>
      </c>
      <c r="P7" s="143"/>
      <c r="Q7" s="46" t="str">
        <f>IF(ISBLANK(Conferences_Staff[[#This Row],['# of Attendees]]),"","x")</f>
        <v/>
      </c>
      <c r="R7" s="143"/>
      <c r="S7" s="49" t="str">
        <f>IF(ISBLANK(Conferences_Staff[[#This Row],['# of Attendees]]),"","=")</f>
        <v/>
      </c>
      <c r="T7" s="151">
        <f>Conferences_Staff[[#This Row],['# of Meetings ]]*((Conferences_Staff[[#This Row],[Food/Beverages
(Per Person)]]*Conferences_Staff[[#This Row],['# of Catering Days]]*Conferences_Staff[[#This Row],['# of Attendees]]))</f>
        <v>0</v>
      </c>
      <c r="U7" s="46"/>
      <c r="V7" s="52"/>
      <c r="W7" s="53"/>
      <c r="X7" s="53"/>
      <c r="Y7" s="54"/>
      <c r="Z7" s="55" t="str">
        <f>IF(ISBLANK(Conferences_Staff[[#This Row],['# of Travel Days]]),"","x")</f>
        <v/>
      </c>
      <c r="AA7" s="143"/>
      <c r="AB7" s="55" t="str">
        <f>IF(ISBLANK(Conferences_Staff[[#This Row],['# of Travel Days]]),"","=")</f>
        <v/>
      </c>
      <c r="AC7" s="151">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7" s="55" t="str">
        <f>IF(ISBLANK(Conferences_Staff[[#This Row],['# of Travelers]]),"","x")</f>
        <v/>
      </c>
      <c r="AE7" s="143"/>
      <c r="AF7" s="55" t="str">
        <f>IF(ISBLANK(Conferences_Staff[[#This Row],['# of Travelers]]),"","=")</f>
        <v/>
      </c>
      <c r="AG7" s="151">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7" s="55" t="str">
        <f>IF(ISBLANK(Conferences_Staff[[#This Row],['# of Trips ]]),"","x")</f>
        <v/>
      </c>
      <c r="AI7" s="143"/>
      <c r="AJ7" s="56" t="str">
        <f>IF(ISBLANK(Conferences_Staff[[#This Row],['# of Trips ]]),"","=")</f>
        <v/>
      </c>
      <c r="AK7" s="151">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7" s="57"/>
      <c r="AM7" s="146">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8" spans="2:39" ht="15" customHeight="1" x14ac:dyDescent="0.35">
      <c r="B8" s="188"/>
      <c r="C8" s="155"/>
      <c r="D8" s="170"/>
      <c r="E8" s="141"/>
      <c r="F8" s="46" t="str">
        <f>IF(ISBLANK(Conferences_Staff[[#This Row],['# of Rental Days]]),"","x")</f>
        <v/>
      </c>
      <c r="G8" s="58"/>
      <c r="H8" s="59"/>
      <c r="I8" s="46" t="str">
        <f>IF(ISBLANK(Conferences_Staff[[#This Row],['# of Rental Days]]),"","x")</f>
        <v/>
      </c>
      <c r="J8" s="144"/>
      <c r="K8" s="49" t="str">
        <f>IF(ISBLANK(Conferences_Staff[[#This Row],['# of Rental Days]]),"","=")</f>
        <v/>
      </c>
      <c r="L8" s="152">
        <f>Conferences_Staff[[#This Row],['# of Meetings ]]*(SUM(Conferences_Staff[[#This Row],[Event Space Rental 
(Per Day)]],Conferences_Staff[[#This Row],[Audio/Visual Rental 
(Per Day)]])*Conferences_Staff[[#This Row],['# of Rental Days]])</f>
        <v>0</v>
      </c>
      <c r="M8" s="50"/>
      <c r="N8" s="60"/>
      <c r="O8" s="46" t="str">
        <f>IF(ISBLANK(Conferences_Staff[[#This Row],['# of Attendees]]),"","x")</f>
        <v/>
      </c>
      <c r="P8" s="144"/>
      <c r="Q8" s="46" t="str">
        <f>IF(ISBLANK(Conferences_Staff[[#This Row],['# of Attendees]]),"","x")</f>
        <v/>
      </c>
      <c r="R8" s="144"/>
      <c r="S8" s="49" t="str">
        <f>IF(ISBLANK(Conferences_Staff[[#This Row],['# of Attendees]]),"","=")</f>
        <v/>
      </c>
      <c r="T8" s="152">
        <f>Conferences_Staff[[#This Row],['# of Meetings ]]*((Conferences_Staff[[#This Row],[Food/Beverages
(Per Person)]]*Conferences_Staff[[#This Row],['# of Catering Days]]*Conferences_Staff[[#This Row],['# of Attendees]]))</f>
        <v>0</v>
      </c>
      <c r="U8" s="46"/>
      <c r="V8" s="61"/>
      <c r="W8" s="62"/>
      <c r="X8" s="62"/>
      <c r="Y8" s="63"/>
      <c r="Z8" s="55" t="str">
        <f>IF(ISBLANK(Conferences_Staff[[#This Row],['# of Travel Days]]),"","x")</f>
        <v/>
      </c>
      <c r="AA8" s="144"/>
      <c r="AB8" s="55" t="str">
        <f>IF(ISBLANK(Conferences_Staff[[#This Row],['# of Travel Days]]),"","=")</f>
        <v/>
      </c>
      <c r="AC8"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8" s="55" t="str">
        <f>IF(ISBLANK(Conferences_Staff[[#This Row],['# of Travelers]]),"","x")</f>
        <v/>
      </c>
      <c r="AE8" s="144"/>
      <c r="AF8" s="55" t="str">
        <f>IF(ISBLANK(Conferences_Staff[[#This Row],['# of Travelers]]),"","=")</f>
        <v/>
      </c>
      <c r="AG8"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8" s="55" t="str">
        <f>IF(ISBLANK(Conferences_Staff[[#This Row],['# of Trips ]]),"","x")</f>
        <v/>
      </c>
      <c r="AI8" s="144"/>
      <c r="AJ8" s="56" t="str">
        <f>IF(ISBLANK(Conferences_Staff[[#This Row],['# of Trips ]]),"","=")</f>
        <v/>
      </c>
      <c r="AK8"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8" s="57"/>
      <c r="AM8"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9" spans="2:39" ht="15" customHeight="1" x14ac:dyDescent="0.35">
      <c r="B9" s="188"/>
      <c r="C9" s="155"/>
      <c r="D9" s="170"/>
      <c r="E9" s="141"/>
      <c r="F9" s="46" t="str">
        <f>IF(ISBLANK(Conferences_Staff[[#This Row],['# of Rental Days]]),"","x")</f>
        <v/>
      </c>
      <c r="G9" s="58"/>
      <c r="H9" s="59"/>
      <c r="I9" s="46" t="str">
        <f>IF(ISBLANK(Conferences_Staff[[#This Row],['# of Rental Days]]),"","x")</f>
        <v/>
      </c>
      <c r="J9" s="144"/>
      <c r="K9" s="49" t="str">
        <f>IF(ISBLANK(Conferences_Staff[[#This Row],['# of Rental Days]]),"","=")</f>
        <v/>
      </c>
      <c r="L9" s="152">
        <f>Conferences_Staff[[#This Row],['# of Meetings ]]*(SUM(Conferences_Staff[[#This Row],[Event Space Rental 
(Per Day)]],Conferences_Staff[[#This Row],[Audio/Visual Rental 
(Per Day)]])*Conferences_Staff[[#This Row],['# of Rental Days]])</f>
        <v>0</v>
      </c>
      <c r="M9" s="50"/>
      <c r="N9" s="60"/>
      <c r="O9" s="46" t="str">
        <f>IF(ISBLANK(Conferences_Staff[[#This Row],['# of Attendees]]),"","x")</f>
        <v/>
      </c>
      <c r="P9" s="144"/>
      <c r="Q9" s="46" t="str">
        <f>IF(ISBLANK(Conferences_Staff[[#This Row],['# of Attendees]]),"","x")</f>
        <v/>
      </c>
      <c r="R9" s="144"/>
      <c r="S9" s="49" t="str">
        <f>IF(ISBLANK(Conferences_Staff[[#This Row],['# of Attendees]]),"","=")</f>
        <v/>
      </c>
      <c r="T9" s="152">
        <f>Conferences_Staff[[#This Row],['# of Meetings ]]*((Conferences_Staff[[#This Row],[Food/Beverages
(Per Person)]]*Conferences_Staff[[#This Row],['# of Catering Days]]*Conferences_Staff[[#This Row],['# of Attendees]]))</f>
        <v>0</v>
      </c>
      <c r="U9" s="46"/>
      <c r="V9" s="61"/>
      <c r="W9" s="62"/>
      <c r="X9" s="62"/>
      <c r="Y9" s="63"/>
      <c r="Z9" s="55" t="str">
        <f>IF(ISBLANK(Conferences_Staff[[#This Row],['# of Travel Days]]),"","x")</f>
        <v/>
      </c>
      <c r="AA9" s="144"/>
      <c r="AB9" s="55" t="str">
        <f>IF(ISBLANK(Conferences_Staff[[#This Row],['# of Travel Days]]),"","=")</f>
        <v/>
      </c>
      <c r="AC9"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9" s="55" t="str">
        <f>IF(ISBLANK(Conferences_Staff[[#This Row],['# of Travelers]]),"","x")</f>
        <v/>
      </c>
      <c r="AE9" s="144"/>
      <c r="AF9" s="55" t="str">
        <f>IF(ISBLANK(Conferences_Staff[[#This Row],['# of Travelers]]),"","=")</f>
        <v/>
      </c>
      <c r="AG9"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9" s="55" t="str">
        <f>IF(ISBLANK(Conferences_Staff[[#This Row],['# of Trips ]]),"","x")</f>
        <v/>
      </c>
      <c r="AI9" s="144"/>
      <c r="AJ9" s="56" t="str">
        <f>IF(ISBLANK(Conferences_Staff[[#This Row],['# of Trips ]]),"","=")</f>
        <v/>
      </c>
      <c r="AK9"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9" s="57"/>
      <c r="AM9" s="148">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0" spans="2:39" ht="15" customHeight="1" x14ac:dyDescent="0.35">
      <c r="B10" s="188"/>
      <c r="C10" s="155"/>
      <c r="D10" s="170"/>
      <c r="E10" s="141"/>
      <c r="F10" s="46" t="str">
        <f>IF(ISBLANK(Conferences_Staff[[#This Row],['# of Rental Days]]),"","x")</f>
        <v/>
      </c>
      <c r="G10" s="58"/>
      <c r="H10" s="59"/>
      <c r="I10" s="46" t="str">
        <f>IF(ISBLANK(Conferences_Staff[[#This Row],['# of Rental Days]]),"","x")</f>
        <v/>
      </c>
      <c r="J10" s="144"/>
      <c r="K10" s="49" t="str">
        <f>IF(ISBLANK(Conferences_Staff[[#This Row],['# of Rental Days]]),"","=")</f>
        <v/>
      </c>
      <c r="L10" s="152">
        <f>Conferences_Staff[[#This Row],['# of Meetings ]]*(SUM(Conferences_Staff[[#This Row],[Event Space Rental 
(Per Day)]],Conferences_Staff[[#This Row],[Audio/Visual Rental 
(Per Day)]])*Conferences_Staff[[#This Row],['# of Rental Days]])</f>
        <v>0</v>
      </c>
      <c r="M10" s="50"/>
      <c r="N10" s="60"/>
      <c r="O10" s="46" t="str">
        <f>IF(ISBLANK(Conferences_Staff[[#This Row],['# of Attendees]]),"","x")</f>
        <v/>
      </c>
      <c r="P10" s="144"/>
      <c r="Q10" s="46" t="str">
        <f>IF(ISBLANK(Conferences_Staff[[#This Row],['# of Attendees]]),"","x")</f>
        <v/>
      </c>
      <c r="R10" s="144"/>
      <c r="S10" s="49" t="str">
        <f>IF(ISBLANK(Conferences_Staff[[#This Row],['# of Attendees]]),"","=")</f>
        <v/>
      </c>
      <c r="T10" s="152">
        <f>Conferences_Staff[[#This Row],['# of Meetings ]]*((Conferences_Staff[[#This Row],[Food/Beverages
(Per Person)]]*Conferences_Staff[[#This Row],['# of Catering Days]]*Conferences_Staff[[#This Row],['# of Attendees]]))</f>
        <v>0</v>
      </c>
      <c r="U10" s="46"/>
      <c r="V10" s="61"/>
      <c r="W10" s="62"/>
      <c r="X10" s="62"/>
      <c r="Y10" s="63"/>
      <c r="Z10" s="55" t="str">
        <f>IF(ISBLANK(Conferences_Staff[[#This Row],['# of Travel Days]]),"","x")</f>
        <v/>
      </c>
      <c r="AA10" s="144"/>
      <c r="AB10" s="55" t="str">
        <f>IF(ISBLANK(Conferences_Staff[[#This Row],['# of Travel Days]]),"","=")</f>
        <v/>
      </c>
      <c r="AC10"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0" s="55" t="str">
        <f>IF(ISBLANK(Conferences_Staff[[#This Row],['# of Travelers]]),"","x")</f>
        <v/>
      </c>
      <c r="AE10" s="144"/>
      <c r="AF10" s="55" t="str">
        <f>IF(ISBLANK(Conferences_Staff[[#This Row],['# of Travelers]]),"","=")</f>
        <v/>
      </c>
      <c r="AG10"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0" s="55" t="str">
        <f>IF(ISBLANK(Conferences_Staff[[#This Row],['# of Trips ]]),"","x")</f>
        <v/>
      </c>
      <c r="AI10" s="144"/>
      <c r="AJ10" s="56" t="str">
        <f>IF(ISBLANK(Conferences_Staff[[#This Row],['# of Trips ]]),"","=")</f>
        <v/>
      </c>
      <c r="AK10"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0" s="57"/>
      <c r="AM10"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1" spans="2:39" ht="15" customHeight="1" x14ac:dyDescent="0.35">
      <c r="B11" s="188"/>
      <c r="C11" s="155"/>
      <c r="D11" s="170"/>
      <c r="E11" s="141"/>
      <c r="F11" s="46" t="str">
        <f>IF(ISBLANK(Conferences_Staff[[#This Row],['# of Rental Days]]),"","x")</f>
        <v/>
      </c>
      <c r="G11" s="58"/>
      <c r="H11" s="59"/>
      <c r="I11" s="46" t="str">
        <f>IF(ISBLANK(Conferences_Staff[[#This Row],['# of Rental Days]]),"","x")</f>
        <v/>
      </c>
      <c r="J11" s="144"/>
      <c r="K11" s="49" t="str">
        <f>IF(ISBLANK(Conferences_Staff[[#This Row],['# of Rental Days]]),"","=")</f>
        <v/>
      </c>
      <c r="L11" s="152">
        <f>Conferences_Staff[[#This Row],['# of Meetings ]]*(SUM(Conferences_Staff[[#This Row],[Event Space Rental 
(Per Day)]],Conferences_Staff[[#This Row],[Audio/Visual Rental 
(Per Day)]])*Conferences_Staff[[#This Row],['# of Rental Days]])</f>
        <v>0</v>
      </c>
      <c r="M11" s="50"/>
      <c r="N11" s="60"/>
      <c r="O11" s="46" t="str">
        <f>IF(ISBLANK(Conferences_Staff[[#This Row],['# of Attendees]]),"","x")</f>
        <v/>
      </c>
      <c r="P11" s="144"/>
      <c r="Q11" s="46" t="str">
        <f>IF(ISBLANK(Conferences_Staff[[#This Row],['# of Attendees]]),"","x")</f>
        <v/>
      </c>
      <c r="R11" s="144"/>
      <c r="S11" s="49" t="str">
        <f>IF(ISBLANK(Conferences_Staff[[#This Row],['# of Attendees]]),"","=")</f>
        <v/>
      </c>
      <c r="T11" s="152">
        <f>Conferences_Staff[[#This Row],['# of Meetings ]]*((Conferences_Staff[[#This Row],[Food/Beverages
(Per Person)]]*Conferences_Staff[[#This Row],['# of Catering Days]]*Conferences_Staff[[#This Row],['# of Attendees]]))</f>
        <v>0</v>
      </c>
      <c r="U11" s="46"/>
      <c r="V11" s="61"/>
      <c r="W11" s="62"/>
      <c r="X11" s="62"/>
      <c r="Y11" s="63"/>
      <c r="Z11" s="55" t="str">
        <f>IF(ISBLANK(Conferences_Staff[[#This Row],['# of Travel Days]]),"","x")</f>
        <v/>
      </c>
      <c r="AA11" s="144"/>
      <c r="AB11" s="55" t="str">
        <f>IF(ISBLANK(Conferences_Staff[[#This Row],['# of Travel Days]]),"","=")</f>
        <v/>
      </c>
      <c r="AC11"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1" s="55" t="str">
        <f>IF(ISBLANK(Conferences_Staff[[#This Row],['# of Travelers]]),"","x")</f>
        <v/>
      </c>
      <c r="AE11" s="144"/>
      <c r="AF11" s="55" t="str">
        <f>IF(ISBLANK(Conferences_Staff[[#This Row],['# of Travelers]]),"","=")</f>
        <v/>
      </c>
      <c r="AG11"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1" s="55" t="str">
        <f>IF(ISBLANK(Conferences_Staff[[#This Row],['# of Trips ]]),"","x")</f>
        <v/>
      </c>
      <c r="AI11" s="144"/>
      <c r="AJ11" s="56" t="str">
        <f>IF(ISBLANK(Conferences_Staff[[#This Row],['# of Trips ]]),"","=")</f>
        <v/>
      </c>
      <c r="AK11"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1" s="57"/>
      <c r="AM11"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2" spans="2:39" ht="15" customHeight="1" x14ac:dyDescent="0.35">
      <c r="B12" s="188"/>
      <c r="C12" s="155"/>
      <c r="D12" s="170"/>
      <c r="E12" s="141"/>
      <c r="F12" s="46" t="str">
        <f>IF(ISBLANK(Conferences_Staff[[#This Row],['# of Rental Days]]),"","x")</f>
        <v/>
      </c>
      <c r="G12" s="58"/>
      <c r="H12" s="59"/>
      <c r="I12" s="46" t="str">
        <f>IF(ISBLANK(Conferences_Staff[[#This Row],['# of Rental Days]]),"","x")</f>
        <v/>
      </c>
      <c r="J12" s="144"/>
      <c r="K12" s="49" t="str">
        <f>IF(ISBLANK(Conferences_Staff[[#This Row],['# of Rental Days]]),"","=")</f>
        <v/>
      </c>
      <c r="L12" s="152">
        <f>Conferences_Staff[[#This Row],['# of Meetings ]]*(SUM(Conferences_Staff[[#This Row],[Event Space Rental 
(Per Day)]],Conferences_Staff[[#This Row],[Audio/Visual Rental 
(Per Day)]])*Conferences_Staff[[#This Row],['# of Rental Days]])</f>
        <v>0</v>
      </c>
      <c r="M12" s="50"/>
      <c r="N12" s="60"/>
      <c r="O12" s="46" t="str">
        <f>IF(ISBLANK(Conferences_Staff[[#This Row],['# of Attendees]]),"","x")</f>
        <v/>
      </c>
      <c r="P12" s="144"/>
      <c r="Q12" s="46" t="str">
        <f>IF(ISBLANK(Conferences_Staff[[#This Row],['# of Attendees]]),"","x")</f>
        <v/>
      </c>
      <c r="R12" s="144"/>
      <c r="S12" s="49" t="str">
        <f>IF(ISBLANK(Conferences_Staff[[#This Row],['# of Attendees]]),"","=")</f>
        <v/>
      </c>
      <c r="T12" s="152">
        <f>Conferences_Staff[[#This Row],['# of Meetings ]]*((Conferences_Staff[[#This Row],[Food/Beverages
(Per Person)]]*Conferences_Staff[[#This Row],['# of Catering Days]]*Conferences_Staff[[#This Row],['# of Attendees]]))</f>
        <v>0</v>
      </c>
      <c r="U12" s="46"/>
      <c r="V12" s="61"/>
      <c r="W12" s="62"/>
      <c r="X12" s="62"/>
      <c r="Y12" s="63"/>
      <c r="Z12" s="55" t="str">
        <f>IF(ISBLANK(Conferences_Staff[[#This Row],['# of Travel Days]]),"","x")</f>
        <v/>
      </c>
      <c r="AA12" s="144"/>
      <c r="AB12" s="55" t="str">
        <f>IF(ISBLANK(Conferences_Staff[[#This Row],['# of Travel Days]]),"","=")</f>
        <v/>
      </c>
      <c r="AC12"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2" s="55" t="str">
        <f>IF(ISBLANK(Conferences_Staff[[#This Row],['# of Travelers]]),"","x")</f>
        <v/>
      </c>
      <c r="AE12" s="144"/>
      <c r="AF12" s="55" t="str">
        <f>IF(ISBLANK(Conferences_Staff[[#This Row],['# of Travelers]]),"","=")</f>
        <v/>
      </c>
      <c r="AG12"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2" s="55" t="str">
        <f>IF(ISBLANK(Conferences_Staff[[#This Row],['# of Trips ]]),"","x")</f>
        <v/>
      </c>
      <c r="AI12" s="144"/>
      <c r="AJ12" s="56" t="str">
        <f>IF(ISBLANK(Conferences_Staff[[#This Row],['# of Trips ]]),"","=")</f>
        <v/>
      </c>
      <c r="AK12"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2" s="57"/>
      <c r="AM12"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3" spans="2:39" ht="15" customHeight="1" x14ac:dyDescent="0.35">
      <c r="B13" s="188"/>
      <c r="C13" s="155"/>
      <c r="D13" s="170"/>
      <c r="E13" s="141"/>
      <c r="F13" s="46" t="str">
        <f>IF(ISBLANK(Conferences_Staff[[#This Row],['# of Rental Days]]),"","x")</f>
        <v/>
      </c>
      <c r="G13" s="58"/>
      <c r="H13" s="59"/>
      <c r="I13" s="46" t="str">
        <f>IF(ISBLANK(Conferences_Staff[[#This Row],['# of Rental Days]]),"","x")</f>
        <v/>
      </c>
      <c r="J13" s="144"/>
      <c r="K13" s="49" t="str">
        <f>IF(ISBLANK(Conferences_Staff[[#This Row],['# of Rental Days]]),"","=")</f>
        <v/>
      </c>
      <c r="L13" s="152">
        <f>Conferences_Staff[[#This Row],['# of Meetings ]]*(SUM(Conferences_Staff[[#This Row],[Event Space Rental 
(Per Day)]],Conferences_Staff[[#This Row],[Audio/Visual Rental 
(Per Day)]])*Conferences_Staff[[#This Row],['# of Rental Days]])</f>
        <v>0</v>
      </c>
      <c r="M13" s="50"/>
      <c r="N13" s="60"/>
      <c r="O13" s="46" t="str">
        <f>IF(ISBLANK(Conferences_Staff[[#This Row],['# of Attendees]]),"","x")</f>
        <v/>
      </c>
      <c r="P13" s="144"/>
      <c r="Q13" s="46" t="str">
        <f>IF(ISBLANK(Conferences_Staff[[#This Row],['# of Attendees]]),"","x")</f>
        <v/>
      </c>
      <c r="R13" s="144"/>
      <c r="S13" s="49" t="str">
        <f>IF(ISBLANK(Conferences_Staff[[#This Row],['# of Attendees]]),"","=")</f>
        <v/>
      </c>
      <c r="T13" s="152">
        <f>Conferences_Staff[[#This Row],['# of Meetings ]]*((Conferences_Staff[[#This Row],[Food/Beverages
(Per Person)]]*Conferences_Staff[[#This Row],['# of Catering Days]]*Conferences_Staff[[#This Row],['# of Attendees]]))</f>
        <v>0</v>
      </c>
      <c r="U13" s="46"/>
      <c r="V13" s="61"/>
      <c r="W13" s="62"/>
      <c r="X13" s="62"/>
      <c r="Y13" s="63"/>
      <c r="Z13" s="55" t="str">
        <f>IF(ISBLANK(Conferences_Staff[[#This Row],['# of Travel Days]]),"","x")</f>
        <v/>
      </c>
      <c r="AA13" s="144"/>
      <c r="AB13" s="55" t="str">
        <f>IF(ISBLANK(Conferences_Staff[[#This Row],['# of Travel Days]]),"","=")</f>
        <v/>
      </c>
      <c r="AC13"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3" s="55" t="str">
        <f>IF(ISBLANK(Conferences_Staff[[#This Row],['# of Travelers]]),"","x")</f>
        <v/>
      </c>
      <c r="AE13" s="144"/>
      <c r="AF13" s="55" t="str">
        <f>IF(ISBLANK(Conferences_Staff[[#This Row],['# of Travelers]]),"","=")</f>
        <v/>
      </c>
      <c r="AG13"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3" s="55" t="str">
        <f>IF(ISBLANK(Conferences_Staff[[#This Row],['# of Trips ]]),"","x")</f>
        <v/>
      </c>
      <c r="AI13" s="144"/>
      <c r="AJ13" s="56" t="str">
        <f>IF(ISBLANK(Conferences_Staff[[#This Row],['# of Trips ]]),"","=")</f>
        <v/>
      </c>
      <c r="AK13"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3" s="57"/>
      <c r="AM13"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4" spans="2:39" ht="15" customHeight="1" x14ac:dyDescent="0.35">
      <c r="B14" s="188"/>
      <c r="C14" s="155"/>
      <c r="D14" s="170"/>
      <c r="E14" s="141"/>
      <c r="F14" s="46" t="str">
        <f>IF(ISBLANK(Conferences_Staff[[#This Row],['# of Rental Days]]),"","x")</f>
        <v/>
      </c>
      <c r="G14" s="58"/>
      <c r="H14" s="59"/>
      <c r="I14" s="46" t="str">
        <f>IF(ISBLANK(Conferences_Staff[[#This Row],['# of Rental Days]]),"","x")</f>
        <v/>
      </c>
      <c r="J14" s="144"/>
      <c r="K14" s="49" t="str">
        <f>IF(ISBLANK(Conferences_Staff[[#This Row],['# of Rental Days]]),"","=")</f>
        <v/>
      </c>
      <c r="L14" s="152">
        <f>Conferences_Staff[[#This Row],['# of Meetings ]]*(SUM(Conferences_Staff[[#This Row],[Event Space Rental 
(Per Day)]],Conferences_Staff[[#This Row],[Audio/Visual Rental 
(Per Day)]])*Conferences_Staff[[#This Row],['# of Rental Days]])</f>
        <v>0</v>
      </c>
      <c r="M14" s="50"/>
      <c r="N14" s="60"/>
      <c r="O14" s="46" t="str">
        <f>IF(ISBLANK(Conferences_Staff[[#This Row],['# of Attendees]]),"","x")</f>
        <v/>
      </c>
      <c r="P14" s="144"/>
      <c r="Q14" s="46" t="str">
        <f>IF(ISBLANK(Conferences_Staff[[#This Row],['# of Attendees]]),"","x")</f>
        <v/>
      </c>
      <c r="R14" s="144"/>
      <c r="S14" s="49" t="str">
        <f>IF(ISBLANK(Conferences_Staff[[#This Row],['# of Attendees]]),"","=")</f>
        <v/>
      </c>
      <c r="T14" s="152">
        <f>Conferences_Staff[[#This Row],['# of Meetings ]]*((Conferences_Staff[[#This Row],[Food/Beverages
(Per Person)]]*Conferences_Staff[[#This Row],['# of Catering Days]]*Conferences_Staff[[#This Row],['# of Attendees]]))</f>
        <v>0</v>
      </c>
      <c r="U14" s="46"/>
      <c r="V14" s="61"/>
      <c r="W14" s="62"/>
      <c r="X14" s="62"/>
      <c r="Y14" s="63"/>
      <c r="Z14" s="55" t="str">
        <f>IF(ISBLANK(Conferences_Staff[[#This Row],['# of Travel Days]]),"","x")</f>
        <v/>
      </c>
      <c r="AA14" s="144"/>
      <c r="AB14" s="55" t="str">
        <f>IF(ISBLANK(Conferences_Staff[[#This Row],['# of Travel Days]]),"","=")</f>
        <v/>
      </c>
      <c r="AC14"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4" s="55" t="str">
        <f>IF(ISBLANK(Conferences_Staff[[#This Row],['# of Travelers]]),"","x")</f>
        <v/>
      </c>
      <c r="AE14" s="144"/>
      <c r="AF14" s="55" t="str">
        <f>IF(ISBLANK(Conferences_Staff[[#This Row],['# of Travelers]]),"","=")</f>
        <v/>
      </c>
      <c r="AG14"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4" s="55" t="str">
        <f>IF(ISBLANK(Conferences_Staff[[#This Row],['# of Trips ]]),"","x")</f>
        <v/>
      </c>
      <c r="AI14" s="144"/>
      <c r="AJ14" s="56" t="str">
        <f>IF(ISBLANK(Conferences_Staff[[#This Row],['# of Trips ]]),"","=")</f>
        <v/>
      </c>
      <c r="AK14"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4" s="57"/>
      <c r="AM14"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5" spans="2:39" ht="15" customHeight="1" x14ac:dyDescent="0.35">
      <c r="B15" s="188"/>
      <c r="C15" s="155"/>
      <c r="D15" s="170"/>
      <c r="E15" s="141"/>
      <c r="F15" s="46" t="str">
        <f>IF(ISBLANK(Conferences_Staff[[#This Row],['# of Rental Days]]),"","x")</f>
        <v/>
      </c>
      <c r="G15" s="58"/>
      <c r="H15" s="59"/>
      <c r="I15" s="46" t="str">
        <f>IF(ISBLANK(Conferences_Staff[[#This Row],['# of Rental Days]]),"","x")</f>
        <v/>
      </c>
      <c r="J15" s="144"/>
      <c r="K15" s="49" t="str">
        <f>IF(ISBLANK(Conferences_Staff[[#This Row],['# of Rental Days]]),"","=")</f>
        <v/>
      </c>
      <c r="L15" s="152">
        <f>Conferences_Staff[[#This Row],['# of Meetings ]]*(SUM(Conferences_Staff[[#This Row],[Event Space Rental 
(Per Day)]],Conferences_Staff[[#This Row],[Audio/Visual Rental 
(Per Day)]])*Conferences_Staff[[#This Row],['# of Rental Days]])</f>
        <v>0</v>
      </c>
      <c r="M15" s="50"/>
      <c r="N15" s="60"/>
      <c r="O15" s="46" t="str">
        <f>IF(ISBLANK(Conferences_Staff[[#This Row],['# of Attendees]]),"","x")</f>
        <v/>
      </c>
      <c r="P15" s="144"/>
      <c r="Q15" s="46" t="str">
        <f>IF(ISBLANK(Conferences_Staff[[#This Row],['# of Attendees]]),"","x")</f>
        <v/>
      </c>
      <c r="R15" s="144"/>
      <c r="S15" s="49" t="str">
        <f>IF(ISBLANK(Conferences_Staff[[#This Row],['# of Attendees]]),"","=")</f>
        <v/>
      </c>
      <c r="T15" s="152">
        <f>Conferences_Staff[[#This Row],['# of Meetings ]]*((Conferences_Staff[[#This Row],[Food/Beverages
(Per Person)]]*Conferences_Staff[[#This Row],['# of Catering Days]]*Conferences_Staff[[#This Row],['# of Attendees]]))</f>
        <v>0</v>
      </c>
      <c r="U15" s="46"/>
      <c r="V15" s="61"/>
      <c r="W15" s="62"/>
      <c r="X15" s="62"/>
      <c r="Y15" s="63"/>
      <c r="Z15" s="55" t="str">
        <f>IF(ISBLANK(Conferences_Staff[[#This Row],['# of Travel Days]]),"","x")</f>
        <v/>
      </c>
      <c r="AA15" s="144"/>
      <c r="AB15" s="55" t="str">
        <f>IF(ISBLANK(Conferences_Staff[[#This Row],['# of Travel Days]]),"","=")</f>
        <v/>
      </c>
      <c r="AC15"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5" s="55" t="str">
        <f>IF(ISBLANK(Conferences_Staff[[#This Row],['# of Travelers]]),"","x")</f>
        <v/>
      </c>
      <c r="AE15" s="144"/>
      <c r="AF15" s="55" t="str">
        <f>IF(ISBLANK(Conferences_Staff[[#This Row],['# of Travelers]]),"","=")</f>
        <v/>
      </c>
      <c r="AG15"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5" s="55" t="str">
        <f>IF(ISBLANK(Conferences_Staff[[#This Row],['# of Trips ]]),"","x")</f>
        <v/>
      </c>
      <c r="AI15" s="144"/>
      <c r="AJ15" s="56" t="str">
        <f>IF(ISBLANK(Conferences_Staff[[#This Row],['# of Trips ]]),"","=")</f>
        <v/>
      </c>
      <c r="AK15"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5" s="57"/>
      <c r="AM15"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6" spans="2:39" ht="15" customHeight="1" x14ac:dyDescent="0.35">
      <c r="B16" s="188"/>
      <c r="C16" s="155"/>
      <c r="D16" s="170"/>
      <c r="E16" s="141"/>
      <c r="F16" s="46" t="str">
        <f>IF(ISBLANK(Conferences_Staff[[#This Row],['# of Rental Days]]),"","x")</f>
        <v/>
      </c>
      <c r="G16" s="58"/>
      <c r="H16" s="59"/>
      <c r="I16" s="46" t="str">
        <f>IF(ISBLANK(Conferences_Staff[[#This Row],['# of Rental Days]]),"","x")</f>
        <v/>
      </c>
      <c r="J16" s="144"/>
      <c r="K16" s="49" t="str">
        <f>IF(ISBLANK(Conferences_Staff[[#This Row],['# of Rental Days]]),"","=")</f>
        <v/>
      </c>
      <c r="L16" s="152">
        <f>Conferences_Staff[[#This Row],['# of Meetings ]]*(SUM(Conferences_Staff[[#This Row],[Event Space Rental 
(Per Day)]],Conferences_Staff[[#This Row],[Audio/Visual Rental 
(Per Day)]])*Conferences_Staff[[#This Row],['# of Rental Days]])</f>
        <v>0</v>
      </c>
      <c r="M16" s="50"/>
      <c r="N16" s="60"/>
      <c r="O16" s="46" t="str">
        <f>IF(ISBLANK(Conferences_Staff[[#This Row],['# of Attendees]]),"","x")</f>
        <v/>
      </c>
      <c r="P16" s="144"/>
      <c r="Q16" s="46" t="str">
        <f>IF(ISBLANK(Conferences_Staff[[#This Row],['# of Attendees]]),"","x")</f>
        <v/>
      </c>
      <c r="R16" s="144"/>
      <c r="S16" s="49" t="str">
        <f>IF(ISBLANK(Conferences_Staff[[#This Row],['# of Attendees]]),"","=")</f>
        <v/>
      </c>
      <c r="T16" s="152">
        <f>Conferences_Staff[[#This Row],['# of Meetings ]]*((Conferences_Staff[[#This Row],[Food/Beverages
(Per Person)]]*Conferences_Staff[[#This Row],['# of Catering Days]]*Conferences_Staff[[#This Row],['# of Attendees]]))</f>
        <v>0</v>
      </c>
      <c r="U16" s="46"/>
      <c r="V16" s="61"/>
      <c r="W16" s="62"/>
      <c r="X16" s="62"/>
      <c r="Y16" s="63"/>
      <c r="Z16" s="55" t="str">
        <f>IF(ISBLANK(Conferences_Staff[[#This Row],['# of Travel Days]]),"","x")</f>
        <v/>
      </c>
      <c r="AA16" s="144"/>
      <c r="AB16" s="55" t="str">
        <f>IF(ISBLANK(Conferences_Staff[[#This Row],['# of Travel Days]]),"","=")</f>
        <v/>
      </c>
      <c r="AC16"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6" s="55" t="str">
        <f>IF(ISBLANK(Conferences_Staff[[#This Row],['# of Travelers]]),"","x")</f>
        <v/>
      </c>
      <c r="AE16" s="144"/>
      <c r="AF16" s="55" t="str">
        <f>IF(ISBLANK(Conferences_Staff[[#This Row],['# of Travelers]]),"","=")</f>
        <v/>
      </c>
      <c r="AG16"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6" s="55" t="str">
        <f>IF(ISBLANK(Conferences_Staff[[#This Row],['# of Trips ]]),"","x")</f>
        <v/>
      </c>
      <c r="AI16" s="144"/>
      <c r="AJ16" s="56" t="str">
        <f>IF(ISBLANK(Conferences_Staff[[#This Row],['# of Trips ]]),"","=")</f>
        <v/>
      </c>
      <c r="AK16"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6" s="57"/>
      <c r="AM16"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7" spans="2:39" ht="15" customHeight="1" x14ac:dyDescent="0.35">
      <c r="B17" s="189"/>
      <c r="C17" s="156"/>
      <c r="D17" s="171"/>
      <c r="E17" s="142"/>
      <c r="F17" s="46" t="str">
        <f>IF(ISBLANK(Conferences_Staff[[#This Row],['# of Rental Days]]),"","x")</f>
        <v/>
      </c>
      <c r="G17" s="64"/>
      <c r="H17" s="65"/>
      <c r="I17" s="46" t="str">
        <f>IF(ISBLANK(Conferences_Staff[[#This Row],['# of Rental Days]]),"","x")</f>
        <v/>
      </c>
      <c r="J17" s="145"/>
      <c r="K17" s="49" t="str">
        <f>IF(ISBLANK(Conferences_Staff[[#This Row],['# of Rental Days]]),"","=")</f>
        <v/>
      </c>
      <c r="L17" s="153">
        <f>Conferences_Staff[[#This Row],['# of Meetings ]]*(SUM(Conferences_Staff[[#This Row],[Event Space Rental 
(Per Day)]],Conferences_Staff[[#This Row],[Audio/Visual Rental 
(Per Day)]])*Conferences_Staff[[#This Row],['# of Rental Days]])</f>
        <v>0</v>
      </c>
      <c r="M17" s="50"/>
      <c r="N17" s="66"/>
      <c r="O17" s="46" t="str">
        <f>IF(ISBLANK(Conferences_Staff[[#This Row],['# of Attendees]]),"","x")</f>
        <v/>
      </c>
      <c r="P17" s="145"/>
      <c r="Q17" s="46" t="str">
        <f>IF(ISBLANK(Conferences_Staff[[#This Row],['# of Attendees]]),"","x")</f>
        <v/>
      </c>
      <c r="R17" s="145"/>
      <c r="S17" s="49" t="str">
        <f>IF(ISBLANK(Conferences_Staff[[#This Row],['# of Attendees]]),"","=")</f>
        <v/>
      </c>
      <c r="T17" s="153">
        <f>Conferences_Staff[[#This Row],['# of Meetings ]]*((Conferences_Staff[[#This Row],[Food/Beverages
(Per Person)]]*Conferences_Staff[[#This Row],['# of Catering Days]]*Conferences_Staff[[#This Row],['# of Attendees]]))</f>
        <v>0</v>
      </c>
      <c r="U17" s="46"/>
      <c r="V17" s="67"/>
      <c r="W17" s="68"/>
      <c r="X17" s="68"/>
      <c r="Y17" s="69"/>
      <c r="Z17" s="55" t="str">
        <f>IF(ISBLANK(Conferences_Staff[[#This Row],['# of Travel Days]]),"","x")</f>
        <v/>
      </c>
      <c r="AA17" s="145"/>
      <c r="AB17" s="55" t="str">
        <f>IF(ISBLANK(Conferences_Staff[[#This Row],['# of Travel Days]]),"","=")</f>
        <v/>
      </c>
      <c r="AC17" s="153">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7" s="55" t="str">
        <f>IF(ISBLANK(Conferences_Staff[[#This Row],['# of Travelers]]),"","x")</f>
        <v/>
      </c>
      <c r="AE17" s="145"/>
      <c r="AF17" s="55" t="str">
        <f>IF(ISBLANK(Conferences_Staff[[#This Row],['# of Travelers]]),"","=")</f>
        <v/>
      </c>
      <c r="AG17" s="153">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7" s="55" t="str">
        <f>IF(ISBLANK(Conferences_Staff[[#This Row],['# of Trips ]]),"","x")</f>
        <v/>
      </c>
      <c r="AI17" s="145"/>
      <c r="AJ17" s="56" t="str">
        <f>IF(ISBLANK(Conferences_Staff[[#This Row],['# of Trips ]]),"","=")</f>
        <v/>
      </c>
      <c r="AK17" s="153">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7" s="57"/>
      <c r="AM17" s="149">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8" spans="2:39" x14ac:dyDescent="0.35">
      <c r="B18" s="70" t="s">
        <v>18</v>
      </c>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150">
        <f>SUBTOTAL(109,Conferences_Staff[TOTAL])</f>
        <v>0</v>
      </c>
    </row>
    <row r="19" spans="2:39" ht="8.25" customHeight="1" x14ac:dyDescent="0.35">
      <c r="G19" s="3"/>
      <c r="I19" s="3"/>
      <c r="K19" s="3"/>
      <c r="M19" s="3"/>
      <c r="O19" s="3"/>
      <c r="Q19" s="3"/>
      <c r="S19" s="3"/>
    </row>
    <row r="20" spans="2:39" ht="17" x14ac:dyDescent="0.35">
      <c r="B20" s="221" t="s">
        <v>29</v>
      </c>
      <c r="C20" s="222"/>
      <c r="D20" s="209">
        <f>Conferences_Sub[[#Totals],[TOTAL]]</f>
        <v>0</v>
      </c>
      <c r="E20" s="209"/>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3"/>
    </row>
    <row r="21" spans="2:39" s="25" customFormat="1" ht="17" x14ac:dyDescent="0.3">
      <c r="B21" s="218" t="s">
        <v>60</v>
      </c>
      <c r="C21" s="219"/>
      <c r="D21" s="219"/>
      <c r="E21" s="220"/>
      <c r="G21" s="223" t="s">
        <v>61</v>
      </c>
      <c r="H21" s="224"/>
      <c r="I21" s="224"/>
      <c r="J21" s="224"/>
      <c r="K21" s="224"/>
      <c r="L21" s="225"/>
      <c r="N21" s="223" t="s">
        <v>62</v>
      </c>
      <c r="O21" s="224"/>
      <c r="P21" s="224"/>
      <c r="Q21" s="224"/>
      <c r="R21" s="224"/>
      <c r="S21" s="224"/>
      <c r="T21" s="225"/>
      <c r="V21" s="223" t="s">
        <v>63</v>
      </c>
      <c r="W21" s="224"/>
      <c r="X21" s="224"/>
      <c r="Y21" s="224"/>
      <c r="Z21" s="224"/>
      <c r="AA21" s="224"/>
      <c r="AB21" s="224"/>
      <c r="AC21" s="224"/>
      <c r="AD21" s="224"/>
      <c r="AE21" s="224"/>
      <c r="AF21" s="224"/>
      <c r="AG21" s="224"/>
      <c r="AH21" s="224"/>
      <c r="AI21" s="224"/>
      <c r="AJ21" s="224"/>
      <c r="AK21" s="224"/>
      <c r="AL21" s="224"/>
      <c r="AM21" s="225"/>
    </row>
    <row r="22" spans="2:39" s="30" customFormat="1" ht="30" customHeight="1" x14ac:dyDescent="0.3">
      <c r="B22" s="186" t="s">
        <v>64</v>
      </c>
      <c r="C22" s="40" t="s">
        <v>36</v>
      </c>
      <c r="D22" s="40" t="s">
        <v>65</v>
      </c>
      <c r="E22" s="41" t="s">
        <v>66</v>
      </c>
      <c r="F22" s="42" t="s">
        <v>43</v>
      </c>
      <c r="G22" s="39" t="s">
        <v>67</v>
      </c>
      <c r="H22" s="43" t="s">
        <v>68</v>
      </c>
      <c r="I22" s="42" t="s">
        <v>69</v>
      </c>
      <c r="J22" s="44" t="s">
        <v>70</v>
      </c>
      <c r="K22" s="42" t="s">
        <v>49</v>
      </c>
      <c r="L22" s="44" t="s">
        <v>71</v>
      </c>
      <c r="M22" s="42" t="s">
        <v>72</v>
      </c>
      <c r="N22" s="44" t="s">
        <v>73</v>
      </c>
      <c r="O22" s="42" t="s">
        <v>51</v>
      </c>
      <c r="P22" s="44" t="s">
        <v>74</v>
      </c>
      <c r="Q22" s="42" t="s">
        <v>75</v>
      </c>
      <c r="R22" s="44" t="s">
        <v>76</v>
      </c>
      <c r="S22" s="42" t="s">
        <v>53</v>
      </c>
      <c r="T22" s="44" t="s">
        <v>77</v>
      </c>
      <c r="U22" s="42" t="s">
        <v>78</v>
      </c>
      <c r="V22" s="39" t="s">
        <v>39</v>
      </c>
      <c r="W22" s="40" t="s">
        <v>40</v>
      </c>
      <c r="X22" s="40" t="s">
        <v>41</v>
      </c>
      <c r="Y22" s="43" t="s">
        <v>42</v>
      </c>
      <c r="Z22" s="42" t="s">
        <v>79</v>
      </c>
      <c r="AA22" s="44" t="s">
        <v>80</v>
      </c>
      <c r="AB22" s="42" t="s">
        <v>81</v>
      </c>
      <c r="AC22" s="44" t="s">
        <v>46</v>
      </c>
      <c r="AD22" s="42" t="s">
        <v>45</v>
      </c>
      <c r="AE22" s="44" t="s">
        <v>48</v>
      </c>
      <c r="AF22" s="42" t="s">
        <v>82</v>
      </c>
      <c r="AG22" s="44" t="s">
        <v>50</v>
      </c>
      <c r="AH22" s="42" t="s">
        <v>83</v>
      </c>
      <c r="AI22" s="44" t="s">
        <v>84</v>
      </c>
      <c r="AJ22" s="42" t="s">
        <v>85</v>
      </c>
      <c r="AK22" s="44" t="s">
        <v>86</v>
      </c>
      <c r="AL22" s="45" t="s">
        <v>87</v>
      </c>
      <c r="AM22" s="44" t="s">
        <v>54</v>
      </c>
    </row>
    <row r="23" spans="2:39" ht="15" customHeight="1" x14ac:dyDescent="0.35">
      <c r="B23" s="187"/>
      <c r="C23" s="154"/>
      <c r="D23" s="154"/>
      <c r="E23" s="140"/>
      <c r="F23" s="46" t="str">
        <f>IF(ISBLANK(Conferences_Sub[[#This Row],['# of Rental Days]]),"","x")</f>
        <v/>
      </c>
      <c r="G23" s="47"/>
      <c r="H23" s="48"/>
      <c r="I23" s="46" t="str">
        <f>IF(ISBLANK(Conferences_Sub[[#This Row],['# of Rental Days]]),"","x")</f>
        <v/>
      </c>
      <c r="J23" s="143"/>
      <c r="K23" s="49" t="str">
        <f>IF(ISBLANK(Conferences_Sub[[#This Row],['# of Rental Days]]),"","=")</f>
        <v/>
      </c>
      <c r="L23" s="151">
        <f>Conferences_Sub[[#This Row],['# of Meetings ]]*(SUM(Conferences_Sub[[#This Row],[Event Space Rental 
(Per Day)]],Conferences_Sub[[#This Row],[Audio/Visual Rental 
(Per Day)]])*Conferences_Sub[[#This Row],['# of Rental Days]])</f>
        <v>0</v>
      </c>
      <c r="M23" s="50"/>
      <c r="N23" s="51"/>
      <c r="O23" s="46" t="str">
        <f>IF(ISBLANK(Conferences_Sub[[#This Row],['# of Attendees]]),"","x")</f>
        <v/>
      </c>
      <c r="P23" s="143"/>
      <c r="Q23" s="46" t="str">
        <f>IF(ISBLANK(Conferences_Sub[[#This Row],['# of Attendees]]),"","x")</f>
        <v/>
      </c>
      <c r="R23" s="143"/>
      <c r="S23" s="49" t="str">
        <f>IF(ISBLANK(Conferences_Sub[[#This Row],['# of Attendees]]),"","=")</f>
        <v/>
      </c>
      <c r="T23" s="151">
        <f>Conferences_Sub[[#This Row],['# of Meetings ]]*((Conferences_Sub[[#This Row],[Food/Beverages
(Per Person)]]*Conferences_Sub[[#This Row],['# of Catering Days]]*Conferences_Sub[[#This Row],['# of Attendees]]))</f>
        <v>0</v>
      </c>
      <c r="U23" s="46"/>
      <c r="V23" s="52"/>
      <c r="W23" s="53"/>
      <c r="X23" s="53"/>
      <c r="Y23" s="54"/>
      <c r="Z23" s="55" t="str">
        <f>IF(ISBLANK(Conferences_Sub[[#This Row],['# of Travel Days]]),"","x")</f>
        <v/>
      </c>
      <c r="AA23" s="143"/>
      <c r="AB23" s="55" t="str">
        <f>IF(ISBLANK(Conferences_Sub[[#This Row],['# of Travel Days]]),"","=")</f>
        <v/>
      </c>
      <c r="AC23" s="151">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23" s="55" t="str">
        <f>IF(ISBLANK(Conferences_Sub[[#This Row],['# of Travelers]]),"","x")</f>
        <v/>
      </c>
      <c r="AE23" s="143"/>
      <c r="AF23" s="55" t="str">
        <f>IF(ISBLANK(Conferences_Sub[[#This Row],['# of Travelers]]),"","=")</f>
        <v/>
      </c>
      <c r="AG23" s="151">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23" s="55" t="str">
        <f>IF(ISBLANK(Conferences_Sub[[#This Row],['# of Trips ]]),"","x")</f>
        <v/>
      </c>
      <c r="AI23" s="143"/>
      <c r="AJ23" s="56" t="str">
        <f>IF(ISBLANK(Conferences_Sub[[#This Row],['# of Trips ]]),"","=")</f>
        <v/>
      </c>
      <c r="AK23" s="151">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23" s="57"/>
      <c r="AM23" s="146">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24" spans="2:39" ht="15" customHeight="1" x14ac:dyDescent="0.35">
      <c r="B24" s="188"/>
      <c r="C24" s="155"/>
      <c r="D24" s="155"/>
      <c r="E24" s="141"/>
      <c r="F24" s="46" t="str">
        <f>IF(ISBLANK(Conferences_Sub[[#This Row],['# of Rental Days]]),"","x")</f>
        <v/>
      </c>
      <c r="G24" s="58"/>
      <c r="H24" s="59"/>
      <c r="I24" s="46" t="str">
        <f>IF(ISBLANK(Conferences_Sub[[#This Row],['# of Rental Days]]),"","x")</f>
        <v/>
      </c>
      <c r="J24" s="144"/>
      <c r="K24" s="49" t="str">
        <f>IF(ISBLANK(Conferences_Sub[[#This Row],['# of Rental Days]]),"","=")</f>
        <v/>
      </c>
      <c r="L24" s="152">
        <f>Conferences_Sub[[#This Row],['# of Meetings ]]*(SUM(Conferences_Sub[[#This Row],[Event Space Rental 
(Per Day)]],Conferences_Sub[[#This Row],[Audio/Visual Rental 
(Per Day)]])*Conferences_Sub[[#This Row],['# of Rental Days]])</f>
        <v>0</v>
      </c>
      <c r="M24" s="50"/>
      <c r="N24" s="60"/>
      <c r="O24" s="46" t="str">
        <f>IF(ISBLANK(Conferences_Sub[[#This Row],['# of Attendees]]),"","x")</f>
        <v/>
      </c>
      <c r="P24" s="144"/>
      <c r="Q24" s="46" t="str">
        <f>IF(ISBLANK(Conferences_Sub[[#This Row],['# of Attendees]]),"","x")</f>
        <v/>
      </c>
      <c r="R24" s="144"/>
      <c r="S24" s="49" t="str">
        <f>IF(ISBLANK(Conferences_Sub[[#This Row],['# of Attendees]]),"","=")</f>
        <v/>
      </c>
      <c r="T24" s="152">
        <f>Conferences_Sub[[#This Row],['# of Meetings ]]*((Conferences_Sub[[#This Row],[Food/Beverages
(Per Person)]]*Conferences_Sub[[#This Row],['# of Catering Days]]*Conferences_Sub[[#This Row],['# of Attendees]]))</f>
        <v>0</v>
      </c>
      <c r="U24" s="46"/>
      <c r="V24" s="61"/>
      <c r="W24" s="62"/>
      <c r="X24" s="62"/>
      <c r="Y24" s="63"/>
      <c r="Z24" s="55" t="str">
        <f>IF(ISBLANK(Conferences_Sub[[#This Row],['# of Travel Days]]),"","x")</f>
        <v/>
      </c>
      <c r="AA24" s="144"/>
      <c r="AB24" s="55" t="str">
        <f>IF(ISBLANK(Conferences_Sub[[#This Row],['# of Travel Days]]),"","=")</f>
        <v/>
      </c>
      <c r="AC24"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24" s="55" t="str">
        <f>IF(ISBLANK(Conferences_Sub[[#This Row],['# of Travelers]]),"","x")</f>
        <v/>
      </c>
      <c r="AE24" s="144"/>
      <c r="AF24" s="55" t="str">
        <f>IF(ISBLANK(Conferences_Sub[[#This Row],['# of Travelers]]),"","=")</f>
        <v/>
      </c>
      <c r="AG24"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24" s="55" t="str">
        <f>IF(ISBLANK(Conferences_Sub[[#This Row],['# of Trips ]]),"","x")</f>
        <v/>
      </c>
      <c r="AI24" s="144"/>
      <c r="AJ24" s="56" t="str">
        <f>IF(ISBLANK(Conferences_Sub[[#This Row],['# of Trips ]]),"","=")</f>
        <v/>
      </c>
      <c r="AK24"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24" s="57"/>
      <c r="AM24"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25" spans="2:39" ht="15" customHeight="1" x14ac:dyDescent="0.35">
      <c r="B25" s="188"/>
      <c r="C25" s="155"/>
      <c r="D25" s="155"/>
      <c r="E25" s="141"/>
      <c r="F25" s="46" t="str">
        <f>IF(ISBLANK(Conferences_Sub[[#This Row],['# of Rental Days]]),"","x")</f>
        <v/>
      </c>
      <c r="G25" s="58"/>
      <c r="H25" s="59"/>
      <c r="I25" s="46" t="str">
        <f>IF(ISBLANK(Conferences_Sub[[#This Row],['# of Rental Days]]),"","x")</f>
        <v/>
      </c>
      <c r="J25" s="144"/>
      <c r="K25" s="49" t="str">
        <f>IF(ISBLANK(Conferences_Sub[[#This Row],['# of Rental Days]]),"","=")</f>
        <v/>
      </c>
      <c r="L25" s="152">
        <f>Conferences_Sub[[#This Row],['# of Meetings ]]*(SUM(Conferences_Sub[[#This Row],[Event Space Rental 
(Per Day)]],Conferences_Sub[[#This Row],[Audio/Visual Rental 
(Per Day)]])*Conferences_Sub[[#This Row],['# of Rental Days]])</f>
        <v>0</v>
      </c>
      <c r="M25" s="50"/>
      <c r="N25" s="60"/>
      <c r="O25" s="46" t="str">
        <f>IF(ISBLANK(Conferences_Sub[[#This Row],['# of Attendees]]),"","x")</f>
        <v/>
      </c>
      <c r="P25" s="144"/>
      <c r="Q25" s="46" t="str">
        <f>IF(ISBLANK(Conferences_Sub[[#This Row],['# of Attendees]]),"","x")</f>
        <v/>
      </c>
      <c r="R25" s="144"/>
      <c r="S25" s="49" t="str">
        <f>IF(ISBLANK(Conferences_Sub[[#This Row],['# of Attendees]]),"","=")</f>
        <v/>
      </c>
      <c r="T25" s="152">
        <f>Conferences_Sub[[#This Row],['# of Meetings ]]*((Conferences_Sub[[#This Row],[Food/Beverages
(Per Person)]]*Conferences_Sub[[#This Row],['# of Catering Days]]*Conferences_Sub[[#This Row],['# of Attendees]]))</f>
        <v>0</v>
      </c>
      <c r="U25" s="46"/>
      <c r="V25" s="61"/>
      <c r="W25" s="62"/>
      <c r="X25" s="62"/>
      <c r="Y25" s="63"/>
      <c r="Z25" s="55" t="str">
        <f>IF(ISBLANK(Conferences_Sub[[#This Row],['# of Travel Days]]),"","x")</f>
        <v/>
      </c>
      <c r="AA25" s="144"/>
      <c r="AB25" s="55" t="str">
        <f>IF(ISBLANK(Conferences_Sub[[#This Row],['# of Travel Days]]),"","=")</f>
        <v/>
      </c>
      <c r="AC25"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25" s="55" t="str">
        <f>IF(ISBLANK(Conferences_Sub[[#This Row],['# of Travelers]]),"","x")</f>
        <v/>
      </c>
      <c r="AE25" s="144"/>
      <c r="AF25" s="55" t="str">
        <f>IF(ISBLANK(Conferences_Sub[[#This Row],['# of Travelers]]),"","=")</f>
        <v/>
      </c>
      <c r="AG25"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25" s="55" t="str">
        <f>IF(ISBLANK(Conferences_Sub[[#This Row],['# of Trips ]]),"","x")</f>
        <v/>
      </c>
      <c r="AI25" s="144"/>
      <c r="AJ25" s="56" t="str">
        <f>IF(ISBLANK(Conferences_Sub[[#This Row],['# of Trips ]]),"","=")</f>
        <v/>
      </c>
      <c r="AK25"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25" s="57"/>
      <c r="AM25" s="17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26" spans="2:39" ht="15" customHeight="1" x14ac:dyDescent="0.35">
      <c r="B26" s="188"/>
      <c r="C26" s="155"/>
      <c r="D26" s="155"/>
      <c r="E26" s="141"/>
      <c r="F26" s="46" t="str">
        <f>IF(ISBLANK(Conferences_Sub[[#This Row],['# of Rental Days]]),"","x")</f>
        <v/>
      </c>
      <c r="G26" s="58"/>
      <c r="H26" s="59"/>
      <c r="I26" s="46" t="str">
        <f>IF(ISBLANK(Conferences_Sub[[#This Row],['# of Rental Days]]),"","x")</f>
        <v/>
      </c>
      <c r="J26" s="144"/>
      <c r="K26" s="49" t="str">
        <f>IF(ISBLANK(Conferences_Sub[[#This Row],['# of Rental Days]]),"","=")</f>
        <v/>
      </c>
      <c r="L26" s="152">
        <f>Conferences_Sub[[#This Row],['# of Meetings ]]*(SUM(Conferences_Sub[[#This Row],[Event Space Rental 
(Per Day)]],Conferences_Sub[[#This Row],[Audio/Visual Rental 
(Per Day)]])*Conferences_Sub[[#This Row],['# of Rental Days]])</f>
        <v>0</v>
      </c>
      <c r="M26" s="50"/>
      <c r="N26" s="60"/>
      <c r="O26" s="46" t="str">
        <f>IF(ISBLANK(Conferences_Sub[[#This Row],['# of Attendees]]),"","x")</f>
        <v/>
      </c>
      <c r="P26" s="144"/>
      <c r="Q26" s="46" t="str">
        <f>IF(ISBLANK(Conferences_Sub[[#This Row],['# of Attendees]]),"","x")</f>
        <v/>
      </c>
      <c r="R26" s="144"/>
      <c r="S26" s="49" t="str">
        <f>IF(ISBLANK(Conferences_Sub[[#This Row],['# of Attendees]]),"","=")</f>
        <v/>
      </c>
      <c r="T26" s="152">
        <f>Conferences_Sub[[#This Row],['# of Meetings ]]*((Conferences_Sub[[#This Row],[Food/Beverages
(Per Person)]]*Conferences_Sub[[#This Row],['# of Catering Days]]*Conferences_Sub[[#This Row],['# of Attendees]]))</f>
        <v>0</v>
      </c>
      <c r="U26" s="46"/>
      <c r="V26" s="61"/>
      <c r="W26" s="62"/>
      <c r="X26" s="62"/>
      <c r="Y26" s="63"/>
      <c r="Z26" s="55" t="str">
        <f>IF(ISBLANK(Conferences_Sub[[#This Row],['# of Travel Days]]),"","x")</f>
        <v/>
      </c>
      <c r="AA26" s="144"/>
      <c r="AB26" s="55" t="str">
        <f>IF(ISBLANK(Conferences_Sub[[#This Row],['# of Travel Days]]),"","=")</f>
        <v/>
      </c>
      <c r="AC26"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26" s="55" t="str">
        <f>IF(ISBLANK(Conferences_Sub[[#This Row],['# of Travelers]]),"","x")</f>
        <v/>
      </c>
      <c r="AE26" s="144"/>
      <c r="AF26" s="55" t="str">
        <f>IF(ISBLANK(Conferences_Sub[[#This Row],['# of Travelers]]),"","=")</f>
        <v/>
      </c>
      <c r="AG26"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26" s="55" t="str">
        <f>IF(ISBLANK(Conferences_Sub[[#This Row],['# of Trips ]]),"","x")</f>
        <v/>
      </c>
      <c r="AI26" s="144"/>
      <c r="AJ26" s="56" t="str">
        <f>IF(ISBLANK(Conferences_Sub[[#This Row],['# of Trips ]]),"","=")</f>
        <v/>
      </c>
      <c r="AK26"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26" s="57"/>
      <c r="AM26"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27" spans="2:39" ht="15" customHeight="1" x14ac:dyDescent="0.35">
      <c r="B27" s="188"/>
      <c r="C27" s="155"/>
      <c r="D27" s="155"/>
      <c r="E27" s="141"/>
      <c r="F27" s="46" t="str">
        <f>IF(ISBLANK(Conferences_Sub[[#This Row],['# of Rental Days]]),"","x")</f>
        <v/>
      </c>
      <c r="G27" s="58"/>
      <c r="H27" s="59"/>
      <c r="I27" s="46" t="str">
        <f>IF(ISBLANK(Conferences_Sub[[#This Row],['# of Rental Days]]),"","x")</f>
        <v/>
      </c>
      <c r="J27" s="144"/>
      <c r="K27" s="49" t="str">
        <f>IF(ISBLANK(Conferences_Sub[[#This Row],['# of Rental Days]]),"","=")</f>
        <v/>
      </c>
      <c r="L27" s="152">
        <f>Conferences_Sub[[#This Row],['# of Meetings ]]*(SUM(Conferences_Sub[[#This Row],[Event Space Rental 
(Per Day)]],Conferences_Sub[[#This Row],[Audio/Visual Rental 
(Per Day)]])*Conferences_Sub[[#This Row],['# of Rental Days]])</f>
        <v>0</v>
      </c>
      <c r="M27" s="50"/>
      <c r="N27" s="60"/>
      <c r="O27" s="46" t="str">
        <f>IF(ISBLANK(Conferences_Sub[[#This Row],['# of Attendees]]),"","x")</f>
        <v/>
      </c>
      <c r="P27" s="144"/>
      <c r="Q27" s="46" t="str">
        <f>IF(ISBLANK(Conferences_Sub[[#This Row],['# of Attendees]]),"","x")</f>
        <v/>
      </c>
      <c r="R27" s="144"/>
      <c r="S27" s="49" t="str">
        <f>IF(ISBLANK(Conferences_Sub[[#This Row],['# of Attendees]]),"","=")</f>
        <v/>
      </c>
      <c r="T27" s="152">
        <f>Conferences_Sub[[#This Row],['# of Meetings ]]*((Conferences_Sub[[#This Row],[Food/Beverages
(Per Person)]]*Conferences_Sub[[#This Row],['# of Catering Days]]*Conferences_Sub[[#This Row],['# of Attendees]]))</f>
        <v>0</v>
      </c>
      <c r="U27" s="46"/>
      <c r="V27" s="61"/>
      <c r="W27" s="62"/>
      <c r="X27" s="62"/>
      <c r="Y27" s="63"/>
      <c r="Z27" s="55" t="str">
        <f>IF(ISBLANK(Conferences_Sub[[#This Row],['# of Travel Days]]),"","x")</f>
        <v/>
      </c>
      <c r="AA27" s="144"/>
      <c r="AB27" s="55" t="str">
        <f>IF(ISBLANK(Conferences_Sub[[#This Row],['# of Travel Days]]),"","=")</f>
        <v/>
      </c>
      <c r="AC27"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27" s="55" t="str">
        <f>IF(ISBLANK(Conferences_Sub[[#This Row],['# of Travelers]]),"","x")</f>
        <v/>
      </c>
      <c r="AE27" s="144"/>
      <c r="AF27" s="55" t="str">
        <f>IF(ISBLANK(Conferences_Sub[[#This Row],['# of Travelers]]),"","=")</f>
        <v/>
      </c>
      <c r="AG27"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27" s="55" t="str">
        <f>IF(ISBLANK(Conferences_Sub[[#This Row],['# of Trips ]]),"","x")</f>
        <v/>
      </c>
      <c r="AI27" s="144"/>
      <c r="AJ27" s="56" t="str">
        <f>IF(ISBLANK(Conferences_Sub[[#This Row],['# of Trips ]]),"","=")</f>
        <v/>
      </c>
      <c r="AK27"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27" s="57"/>
      <c r="AM27"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28" spans="2:39" ht="15" customHeight="1" x14ac:dyDescent="0.35">
      <c r="B28" s="188"/>
      <c r="C28" s="155"/>
      <c r="D28" s="155"/>
      <c r="E28" s="141"/>
      <c r="F28" s="46" t="str">
        <f>IF(ISBLANK(Conferences_Sub[[#This Row],['# of Rental Days]]),"","x")</f>
        <v/>
      </c>
      <c r="G28" s="58"/>
      <c r="H28" s="59"/>
      <c r="I28" s="46" t="str">
        <f>IF(ISBLANK(Conferences_Sub[[#This Row],['# of Rental Days]]),"","x")</f>
        <v/>
      </c>
      <c r="J28" s="144"/>
      <c r="K28" s="49" t="str">
        <f>IF(ISBLANK(Conferences_Sub[[#This Row],['# of Rental Days]]),"","=")</f>
        <v/>
      </c>
      <c r="L28" s="152">
        <f>Conferences_Sub[[#This Row],['# of Meetings ]]*(SUM(Conferences_Sub[[#This Row],[Event Space Rental 
(Per Day)]],Conferences_Sub[[#This Row],[Audio/Visual Rental 
(Per Day)]])*Conferences_Sub[[#This Row],['# of Rental Days]])</f>
        <v>0</v>
      </c>
      <c r="M28" s="50"/>
      <c r="N28" s="60"/>
      <c r="O28" s="46" t="str">
        <f>IF(ISBLANK(Conferences_Sub[[#This Row],['# of Attendees]]),"","x")</f>
        <v/>
      </c>
      <c r="P28" s="144"/>
      <c r="Q28" s="46" t="str">
        <f>IF(ISBLANK(Conferences_Sub[[#This Row],['# of Attendees]]),"","x")</f>
        <v/>
      </c>
      <c r="R28" s="144"/>
      <c r="S28" s="49" t="str">
        <f>IF(ISBLANK(Conferences_Sub[[#This Row],['# of Attendees]]),"","=")</f>
        <v/>
      </c>
      <c r="T28" s="152">
        <f>Conferences_Sub[[#This Row],['# of Meetings ]]*((Conferences_Sub[[#This Row],[Food/Beverages
(Per Person)]]*Conferences_Sub[[#This Row],['# of Catering Days]]*Conferences_Sub[[#This Row],['# of Attendees]]))</f>
        <v>0</v>
      </c>
      <c r="U28" s="46"/>
      <c r="V28" s="61"/>
      <c r="W28" s="62"/>
      <c r="X28" s="62"/>
      <c r="Y28" s="63"/>
      <c r="Z28" s="55" t="str">
        <f>IF(ISBLANK(Conferences_Sub[[#This Row],['# of Travel Days]]),"","x")</f>
        <v/>
      </c>
      <c r="AA28" s="144"/>
      <c r="AB28" s="55" t="str">
        <f>IF(ISBLANK(Conferences_Sub[[#This Row],['# of Travel Days]]),"","=")</f>
        <v/>
      </c>
      <c r="AC28"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28" s="55" t="str">
        <f>IF(ISBLANK(Conferences_Sub[[#This Row],['# of Travelers]]),"","x")</f>
        <v/>
      </c>
      <c r="AE28" s="144"/>
      <c r="AF28" s="55" t="str">
        <f>IF(ISBLANK(Conferences_Sub[[#This Row],['# of Travelers]]),"","=")</f>
        <v/>
      </c>
      <c r="AG28"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28" s="55" t="str">
        <f>IF(ISBLANK(Conferences_Sub[[#This Row],['# of Trips ]]),"","x")</f>
        <v/>
      </c>
      <c r="AI28" s="144"/>
      <c r="AJ28" s="56" t="str">
        <f>IF(ISBLANK(Conferences_Sub[[#This Row],['# of Trips ]]),"","=")</f>
        <v/>
      </c>
      <c r="AK28"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28" s="57"/>
      <c r="AM28"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29" spans="2:39" ht="15" customHeight="1" x14ac:dyDescent="0.35">
      <c r="B29" s="188"/>
      <c r="C29" s="155"/>
      <c r="D29" s="155"/>
      <c r="E29" s="141"/>
      <c r="F29" s="46" t="str">
        <f>IF(ISBLANK(Conferences_Sub[[#This Row],['# of Rental Days]]),"","x")</f>
        <v/>
      </c>
      <c r="G29" s="58"/>
      <c r="H29" s="59"/>
      <c r="I29" s="46" t="str">
        <f>IF(ISBLANK(Conferences_Sub[[#This Row],['# of Rental Days]]),"","x")</f>
        <v/>
      </c>
      <c r="J29" s="144"/>
      <c r="K29" s="49" t="str">
        <f>IF(ISBLANK(Conferences_Sub[[#This Row],['# of Rental Days]]),"","=")</f>
        <v/>
      </c>
      <c r="L29" s="152">
        <f>Conferences_Sub[[#This Row],['# of Meetings ]]*(SUM(Conferences_Sub[[#This Row],[Event Space Rental 
(Per Day)]],Conferences_Sub[[#This Row],[Audio/Visual Rental 
(Per Day)]])*Conferences_Sub[[#This Row],['# of Rental Days]])</f>
        <v>0</v>
      </c>
      <c r="M29" s="50"/>
      <c r="N29" s="60"/>
      <c r="O29" s="46" t="str">
        <f>IF(ISBLANK(Conferences_Sub[[#This Row],['# of Attendees]]),"","x")</f>
        <v/>
      </c>
      <c r="P29" s="144"/>
      <c r="Q29" s="46" t="str">
        <f>IF(ISBLANK(Conferences_Sub[[#This Row],['# of Attendees]]),"","x")</f>
        <v/>
      </c>
      <c r="R29" s="144"/>
      <c r="S29" s="49" t="str">
        <f>IF(ISBLANK(Conferences_Sub[[#This Row],['# of Attendees]]),"","=")</f>
        <v/>
      </c>
      <c r="T29" s="152">
        <f>Conferences_Sub[[#This Row],['# of Meetings ]]*((Conferences_Sub[[#This Row],[Food/Beverages
(Per Person)]]*Conferences_Sub[[#This Row],['# of Catering Days]]*Conferences_Sub[[#This Row],['# of Attendees]]))</f>
        <v>0</v>
      </c>
      <c r="U29" s="46"/>
      <c r="V29" s="61"/>
      <c r="W29" s="62"/>
      <c r="X29" s="62"/>
      <c r="Y29" s="63"/>
      <c r="Z29" s="55" t="str">
        <f>IF(ISBLANK(Conferences_Sub[[#This Row],['# of Travel Days]]),"","x")</f>
        <v/>
      </c>
      <c r="AA29" s="144"/>
      <c r="AB29" s="55" t="str">
        <f>IF(ISBLANK(Conferences_Sub[[#This Row],['# of Travel Days]]),"","=")</f>
        <v/>
      </c>
      <c r="AC29"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29" s="55" t="str">
        <f>IF(ISBLANK(Conferences_Sub[[#This Row],['# of Travelers]]),"","x")</f>
        <v/>
      </c>
      <c r="AE29" s="144"/>
      <c r="AF29" s="55" t="str">
        <f>IF(ISBLANK(Conferences_Sub[[#This Row],['# of Travelers]]),"","=")</f>
        <v/>
      </c>
      <c r="AG29"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29" s="55" t="str">
        <f>IF(ISBLANK(Conferences_Sub[[#This Row],['# of Trips ]]),"","x")</f>
        <v/>
      </c>
      <c r="AI29" s="144"/>
      <c r="AJ29" s="56" t="str">
        <f>IF(ISBLANK(Conferences_Sub[[#This Row],['# of Trips ]]),"","=")</f>
        <v/>
      </c>
      <c r="AK29"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29" s="57"/>
      <c r="AM29"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30" spans="2:39" ht="15" customHeight="1" x14ac:dyDescent="0.35">
      <c r="B30" s="188"/>
      <c r="C30" s="155"/>
      <c r="D30" s="155"/>
      <c r="E30" s="141"/>
      <c r="F30" s="46" t="str">
        <f>IF(ISBLANK(Conferences_Sub[[#This Row],['# of Rental Days]]),"","x")</f>
        <v/>
      </c>
      <c r="G30" s="58"/>
      <c r="H30" s="59"/>
      <c r="I30" s="46" t="str">
        <f>IF(ISBLANK(Conferences_Sub[[#This Row],['# of Rental Days]]),"","x")</f>
        <v/>
      </c>
      <c r="J30" s="144"/>
      <c r="K30" s="49" t="str">
        <f>IF(ISBLANK(Conferences_Sub[[#This Row],['# of Rental Days]]),"","=")</f>
        <v/>
      </c>
      <c r="L30" s="152">
        <f>Conferences_Sub[[#This Row],['# of Meetings ]]*(SUM(Conferences_Sub[[#This Row],[Event Space Rental 
(Per Day)]],Conferences_Sub[[#This Row],[Audio/Visual Rental 
(Per Day)]])*Conferences_Sub[[#This Row],['# of Rental Days]])</f>
        <v>0</v>
      </c>
      <c r="M30" s="50"/>
      <c r="N30" s="60"/>
      <c r="O30" s="46" t="str">
        <f>IF(ISBLANK(Conferences_Sub[[#This Row],['# of Attendees]]),"","x")</f>
        <v/>
      </c>
      <c r="P30" s="144"/>
      <c r="Q30" s="46" t="str">
        <f>IF(ISBLANK(Conferences_Sub[[#This Row],['# of Attendees]]),"","x")</f>
        <v/>
      </c>
      <c r="R30" s="144"/>
      <c r="S30" s="49" t="str">
        <f>IF(ISBLANK(Conferences_Sub[[#This Row],['# of Attendees]]),"","=")</f>
        <v/>
      </c>
      <c r="T30" s="152">
        <f>Conferences_Sub[[#This Row],['# of Meetings ]]*((Conferences_Sub[[#This Row],[Food/Beverages
(Per Person)]]*Conferences_Sub[[#This Row],['# of Catering Days]]*Conferences_Sub[[#This Row],['# of Attendees]]))</f>
        <v>0</v>
      </c>
      <c r="U30" s="46"/>
      <c r="V30" s="61"/>
      <c r="W30" s="62"/>
      <c r="X30" s="62"/>
      <c r="Y30" s="63"/>
      <c r="Z30" s="55" t="str">
        <f>IF(ISBLANK(Conferences_Sub[[#This Row],['# of Travel Days]]),"","x")</f>
        <v/>
      </c>
      <c r="AA30" s="144"/>
      <c r="AB30" s="55" t="str">
        <f>IF(ISBLANK(Conferences_Sub[[#This Row],['# of Travel Days]]),"","=")</f>
        <v/>
      </c>
      <c r="AC30"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30" s="55" t="str">
        <f>IF(ISBLANK(Conferences_Sub[[#This Row],['# of Travelers]]),"","x")</f>
        <v/>
      </c>
      <c r="AE30" s="144"/>
      <c r="AF30" s="55" t="str">
        <f>IF(ISBLANK(Conferences_Sub[[#This Row],['# of Travelers]]),"","=")</f>
        <v/>
      </c>
      <c r="AG30"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30" s="55" t="str">
        <f>IF(ISBLANK(Conferences_Sub[[#This Row],['# of Trips ]]),"","x")</f>
        <v/>
      </c>
      <c r="AI30" s="144"/>
      <c r="AJ30" s="56" t="str">
        <f>IF(ISBLANK(Conferences_Sub[[#This Row],['# of Trips ]]),"","=")</f>
        <v/>
      </c>
      <c r="AK30"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30" s="57"/>
      <c r="AM30"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31" spans="2:39" ht="15" customHeight="1" x14ac:dyDescent="0.35">
      <c r="B31" s="188"/>
      <c r="C31" s="155"/>
      <c r="D31" s="155"/>
      <c r="E31" s="141"/>
      <c r="F31" s="46" t="str">
        <f>IF(ISBLANK(Conferences_Sub[[#This Row],['# of Rental Days]]),"","x")</f>
        <v/>
      </c>
      <c r="G31" s="58"/>
      <c r="H31" s="59"/>
      <c r="I31" s="46" t="str">
        <f>IF(ISBLANK(Conferences_Sub[[#This Row],['# of Rental Days]]),"","x")</f>
        <v/>
      </c>
      <c r="J31" s="144"/>
      <c r="K31" s="49" t="str">
        <f>IF(ISBLANK(Conferences_Sub[[#This Row],['# of Rental Days]]),"","=")</f>
        <v/>
      </c>
      <c r="L31" s="152">
        <f>Conferences_Sub[[#This Row],['# of Meetings ]]*(SUM(Conferences_Sub[[#This Row],[Event Space Rental 
(Per Day)]],Conferences_Sub[[#This Row],[Audio/Visual Rental 
(Per Day)]])*Conferences_Sub[[#This Row],['# of Rental Days]])</f>
        <v>0</v>
      </c>
      <c r="M31" s="50"/>
      <c r="N31" s="60"/>
      <c r="O31" s="46" t="str">
        <f>IF(ISBLANK(Conferences_Sub[[#This Row],['# of Attendees]]),"","x")</f>
        <v/>
      </c>
      <c r="P31" s="144"/>
      <c r="Q31" s="46" t="str">
        <f>IF(ISBLANK(Conferences_Sub[[#This Row],['# of Attendees]]),"","x")</f>
        <v/>
      </c>
      <c r="R31" s="144"/>
      <c r="S31" s="49" t="str">
        <f>IF(ISBLANK(Conferences_Sub[[#This Row],['# of Attendees]]),"","=")</f>
        <v/>
      </c>
      <c r="T31" s="152">
        <f>Conferences_Sub[[#This Row],['# of Meetings ]]*((Conferences_Sub[[#This Row],[Food/Beverages
(Per Person)]]*Conferences_Sub[[#This Row],['# of Catering Days]]*Conferences_Sub[[#This Row],['# of Attendees]]))</f>
        <v>0</v>
      </c>
      <c r="U31" s="46"/>
      <c r="V31" s="61"/>
      <c r="W31" s="62"/>
      <c r="X31" s="62"/>
      <c r="Y31" s="63"/>
      <c r="Z31" s="55" t="str">
        <f>IF(ISBLANK(Conferences_Sub[[#This Row],['# of Travel Days]]),"","x")</f>
        <v/>
      </c>
      <c r="AA31" s="144"/>
      <c r="AB31" s="55" t="str">
        <f>IF(ISBLANK(Conferences_Sub[[#This Row],['# of Travel Days]]),"","=")</f>
        <v/>
      </c>
      <c r="AC31"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31" s="55" t="str">
        <f>IF(ISBLANK(Conferences_Sub[[#This Row],['# of Travelers]]),"","x")</f>
        <v/>
      </c>
      <c r="AE31" s="144"/>
      <c r="AF31" s="55" t="str">
        <f>IF(ISBLANK(Conferences_Sub[[#This Row],['# of Travelers]]),"","=")</f>
        <v/>
      </c>
      <c r="AG31"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31" s="55" t="str">
        <f>IF(ISBLANK(Conferences_Sub[[#This Row],['# of Trips ]]),"","x")</f>
        <v/>
      </c>
      <c r="AI31" s="144"/>
      <c r="AJ31" s="56" t="str">
        <f>IF(ISBLANK(Conferences_Sub[[#This Row],['# of Trips ]]),"","=")</f>
        <v/>
      </c>
      <c r="AK31"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31" s="57"/>
      <c r="AM31"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32" spans="2:39" ht="15" customHeight="1" x14ac:dyDescent="0.35">
      <c r="B32" s="188"/>
      <c r="C32" s="155"/>
      <c r="D32" s="155"/>
      <c r="E32" s="141"/>
      <c r="F32" s="46" t="str">
        <f>IF(ISBLANK(Conferences_Sub[[#This Row],['# of Rental Days]]),"","x")</f>
        <v/>
      </c>
      <c r="G32" s="58"/>
      <c r="H32" s="59"/>
      <c r="I32" s="46" t="str">
        <f>IF(ISBLANK(Conferences_Sub[[#This Row],['# of Rental Days]]),"","x")</f>
        <v/>
      </c>
      <c r="J32" s="144"/>
      <c r="K32" s="49" t="str">
        <f>IF(ISBLANK(Conferences_Sub[[#This Row],['# of Rental Days]]),"","=")</f>
        <v/>
      </c>
      <c r="L32" s="152">
        <f>Conferences_Sub[[#This Row],['# of Meetings ]]*(SUM(Conferences_Sub[[#This Row],[Event Space Rental 
(Per Day)]],Conferences_Sub[[#This Row],[Audio/Visual Rental 
(Per Day)]])*Conferences_Sub[[#This Row],['# of Rental Days]])</f>
        <v>0</v>
      </c>
      <c r="M32" s="50"/>
      <c r="N32" s="60"/>
      <c r="O32" s="46" t="str">
        <f>IF(ISBLANK(Conferences_Sub[[#This Row],['# of Attendees]]),"","x")</f>
        <v/>
      </c>
      <c r="P32" s="144"/>
      <c r="Q32" s="46" t="str">
        <f>IF(ISBLANK(Conferences_Sub[[#This Row],['# of Attendees]]),"","x")</f>
        <v/>
      </c>
      <c r="R32" s="144"/>
      <c r="S32" s="49" t="str">
        <f>IF(ISBLANK(Conferences_Sub[[#This Row],['# of Attendees]]),"","=")</f>
        <v/>
      </c>
      <c r="T32" s="152">
        <f>Conferences_Sub[[#This Row],['# of Meetings ]]*((Conferences_Sub[[#This Row],[Food/Beverages
(Per Person)]]*Conferences_Sub[[#This Row],['# of Catering Days]]*Conferences_Sub[[#This Row],['# of Attendees]]))</f>
        <v>0</v>
      </c>
      <c r="U32" s="46"/>
      <c r="V32" s="61"/>
      <c r="W32" s="62"/>
      <c r="X32" s="62"/>
      <c r="Y32" s="63"/>
      <c r="Z32" s="55" t="str">
        <f>IF(ISBLANK(Conferences_Sub[[#This Row],['# of Travel Days]]),"","x")</f>
        <v/>
      </c>
      <c r="AA32" s="144"/>
      <c r="AB32" s="55" t="str">
        <f>IF(ISBLANK(Conferences_Sub[[#This Row],['# of Travel Days]]),"","=")</f>
        <v/>
      </c>
      <c r="AC32"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32" s="55" t="str">
        <f>IF(ISBLANK(Conferences_Sub[[#This Row],['# of Travelers]]),"","x")</f>
        <v/>
      </c>
      <c r="AE32" s="144"/>
      <c r="AF32" s="55" t="str">
        <f>IF(ISBLANK(Conferences_Sub[[#This Row],['# of Travelers]]),"","=")</f>
        <v/>
      </c>
      <c r="AG32"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32" s="55" t="str">
        <f>IF(ISBLANK(Conferences_Sub[[#This Row],['# of Trips ]]),"","x")</f>
        <v/>
      </c>
      <c r="AI32" s="144"/>
      <c r="AJ32" s="56" t="str">
        <f>IF(ISBLANK(Conferences_Sub[[#This Row],['# of Trips ]]),"","=")</f>
        <v/>
      </c>
      <c r="AK32"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32" s="57"/>
      <c r="AM32"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33" spans="2:39" ht="15" customHeight="1" x14ac:dyDescent="0.35">
      <c r="B33" s="189"/>
      <c r="C33" s="156"/>
      <c r="D33" s="156"/>
      <c r="E33" s="142"/>
      <c r="F33" s="46" t="str">
        <f>IF(ISBLANK(Conferences_Sub[[#This Row],['# of Rental Days]]),"","x")</f>
        <v/>
      </c>
      <c r="G33" s="64"/>
      <c r="H33" s="65"/>
      <c r="I33" s="46" t="str">
        <f>IF(ISBLANK(Conferences_Sub[[#This Row],['# of Rental Days]]),"","x")</f>
        <v/>
      </c>
      <c r="J33" s="145"/>
      <c r="K33" s="49" t="str">
        <f>IF(ISBLANK(Conferences_Sub[[#This Row],['# of Rental Days]]),"","=")</f>
        <v/>
      </c>
      <c r="L33" s="153">
        <f>Conferences_Sub[[#This Row],['# of Meetings ]]*(SUM(Conferences_Sub[[#This Row],[Event Space Rental 
(Per Day)]],Conferences_Sub[[#This Row],[Audio/Visual Rental 
(Per Day)]])*Conferences_Sub[[#This Row],['# of Rental Days]])</f>
        <v>0</v>
      </c>
      <c r="M33" s="50"/>
      <c r="N33" s="66"/>
      <c r="O33" s="46" t="str">
        <f>IF(ISBLANK(Conferences_Sub[[#This Row],['# of Attendees]]),"","x")</f>
        <v/>
      </c>
      <c r="P33" s="145"/>
      <c r="Q33" s="46" t="str">
        <f>IF(ISBLANK(Conferences_Sub[[#This Row],['# of Attendees]]),"","x")</f>
        <v/>
      </c>
      <c r="R33" s="145"/>
      <c r="S33" s="49" t="str">
        <f>IF(ISBLANK(Conferences_Sub[[#This Row],['# of Attendees]]),"","=")</f>
        <v/>
      </c>
      <c r="T33" s="153">
        <f>Conferences_Sub[[#This Row],['# of Meetings ]]*((Conferences_Sub[[#This Row],[Food/Beverages
(Per Person)]]*Conferences_Sub[[#This Row],['# of Catering Days]]*Conferences_Sub[[#This Row],['# of Attendees]]))</f>
        <v>0</v>
      </c>
      <c r="U33" s="46"/>
      <c r="V33" s="67"/>
      <c r="W33" s="68"/>
      <c r="X33" s="68"/>
      <c r="Y33" s="69"/>
      <c r="Z33" s="55" t="str">
        <f>IF(ISBLANK(Conferences_Sub[[#This Row],['# of Travel Days]]),"","x")</f>
        <v/>
      </c>
      <c r="AA33" s="145"/>
      <c r="AB33" s="55" t="str">
        <f>IF(ISBLANK(Conferences_Sub[[#This Row],['# of Travel Days]]),"","=")</f>
        <v/>
      </c>
      <c r="AC33" s="153">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33" s="55" t="str">
        <f>IF(ISBLANK(Conferences_Sub[[#This Row],['# of Travelers]]),"","x")</f>
        <v/>
      </c>
      <c r="AE33" s="145"/>
      <c r="AF33" s="55" t="str">
        <f>IF(ISBLANK(Conferences_Sub[[#This Row],['# of Travelers]]),"","=")</f>
        <v/>
      </c>
      <c r="AG33" s="153">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33" s="55" t="str">
        <f>IF(ISBLANK(Conferences_Sub[[#This Row],['# of Trips ]]),"","x")</f>
        <v/>
      </c>
      <c r="AI33" s="145"/>
      <c r="AJ33" s="56" t="str">
        <f>IF(ISBLANK(Conferences_Sub[[#This Row],['# of Trips ]]),"","=")</f>
        <v/>
      </c>
      <c r="AK33" s="153">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33" s="57"/>
      <c r="AM33" s="149">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34" spans="2:39" x14ac:dyDescent="0.35">
      <c r="B34" s="70" t="s">
        <v>18</v>
      </c>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150">
        <f>SUBTOTAL(109,Conferences_Sub[TOTAL])</f>
        <v>0</v>
      </c>
    </row>
    <row r="35" spans="2:39" ht="8.25" customHeight="1" x14ac:dyDescent="0.35">
      <c r="G35" s="3"/>
      <c r="I35" s="3"/>
      <c r="K35" s="3"/>
      <c r="M35" s="3"/>
      <c r="O35" s="3"/>
      <c r="Q35" s="3"/>
      <c r="S35" s="3"/>
    </row>
    <row r="36" spans="2:39" ht="17" x14ac:dyDescent="0.4">
      <c r="B36" s="31" t="s">
        <v>88</v>
      </c>
      <c r="C36" s="72"/>
      <c r="D36" s="209">
        <f>Tbl_OtherConferenceMeetingCosts[[#Totals],[Total]]</f>
        <v>0</v>
      </c>
      <c r="E36" s="210"/>
      <c r="I36" s="3"/>
      <c r="K36" s="3"/>
      <c r="M36" s="3"/>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row>
    <row r="37" spans="2:39" ht="15" customHeight="1" x14ac:dyDescent="0.35">
      <c r="B37" s="76" t="s">
        <v>56</v>
      </c>
      <c r="C37" s="77" t="s">
        <v>57</v>
      </c>
      <c r="D37" s="77" t="s">
        <v>58</v>
      </c>
      <c r="E37" s="78" t="s">
        <v>18</v>
      </c>
      <c r="G37" s="3"/>
      <c r="H37" s="42" t="s">
        <v>72</v>
      </c>
      <c r="I37" s="42" t="s">
        <v>89</v>
      </c>
      <c r="J37" s="42" t="s">
        <v>90</v>
      </c>
      <c r="K37" s="42" t="s">
        <v>51</v>
      </c>
      <c r="L37" s="42" t="s">
        <v>53</v>
      </c>
      <c r="M37" s="79" t="s">
        <v>49</v>
      </c>
      <c r="N37" s="80" t="s">
        <v>82</v>
      </c>
      <c r="O37" s="80" t="s">
        <v>91</v>
      </c>
      <c r="P37" s="81" t="s">
        <v>92</v>
      </c>
      <c r="Q37" s="80" t="s">
        <v>93</v>
      </c>
      <c r="R37" s="80" t="s">
        <v>94</v>
      </c>
      <c r="S37" s="80" t="s">
        <v>95</v>
      </c>
      <c r="T37" s="80" t="s">
        <v>96</v>
      </c>
      <c r="U37" s="80" t="s">
        <v>97</v>
      </c>
    </row>
    <row r="38" spans="2:39" ht="15" customHeight="1" x14ac:dyDescent="0.35">
      <c r="B38" s="157"/>
      <c r="C38" s="130"/>
      <c r="D38" s="130"/>
      <c r="E38" s="122">
        <f>Tbl_OtherConferenceMeetingCosts[[#This Row],[Cost]]*Tbl_OtherConferenceMeetingCosts[[#This Row],[Quantity]]</f>
        <v>0</v>
      </c>
      <c r="G38" s="3"/>
      <c r="H38" s="46"/>
      <c r="I38" s="46"/>
      <c r="J38" s="46"/>
      <c r="K38" s="46" t="str">
        <f>IF(Tbl_OtherConferenceMeetingCosts[[#This Row],[Quantity]]&lt;&gt;"","x","")</f>
        <v/>
      </c>
      <c r="L38" s="49" t="str">
        <f>IF(Tbl_OtherConferenceMeetingCosts[[#This Row],[Quantity]]&lt;&gt;"","=","")</f>
        <v/>
      </c>
      <c r="M38" s="82"/>
      <c r="N38" s="83"/>
      <c r="O38" s="83"/>
      <c r="P38" s="83"/>
      <c r="Q38" s="83"/>
      <c r="R38" s="83"/>
      <c r="U38" s="74"/>
    </row>
    <row r="39" spans="2:39" ht="15" customHeight="1" x14ac:dyDescent="0.35">
      <c r="B39" s="158"/>
      <c r="C39" s="131"/>
      <c r="D39" s="131"/>
      <c r="E39" s="122">
        <f>Tbl_OtherConferenceMeetingCosts[[#This Row],[Cost]]*Tbl_OtherConferenceMeetingCosts[[#This Row],[Quantity]]</f>
        <v>0</v>
      </c>
      <c r="G39" s="3"/>
      <c r="H39" s="46"/>
      <c r="I39" s="46"/>
      <c r="J39" s="46"/>
      <c r="K39" s="46" t="str">
        <f>IF(Tbl_OtherConferenceMeetingCosts[[#This Row],[Quantity]]&lt;&gt;"","x","")</f>
        <v/>
      </c>
      <c r="L39" s="49" t="str">
        <f>IF(Tbl_OtherConferenceMeetingCosts[[#This Row],[Quantity]]&lt;&gt;"","=","")</f>
        <v/>
      </c>
      <c r="M39" s="82"/>
      <c r="N39" s="83"/>
      <c r="O39" s="83"/>
      <c r="P39" s="83"/>
      <c r="Q39" s="83"/>
      <c r="R39" s="83"/>
      <c r="U39" s="74"/>
    </row>
    <row r="40" spans="2:39" ht="15" customHeight="1" x14ac:dyDescent="0.35">
      <c r="B40" s="158"/>
      <c r="C40" s="131"/>
      <c r="D40" s="131"/>
      <c r="E40" s="122">
        <f>Tbl_OtherConferenceMeetingCosts[[#This Row],[Cost]]*Tbl_OtherConferenceMeetingCosts[[#This Row],[Quantity]]</f>
        <v>0</v>
      </c>
      <c r="G40" s="3"/>
      <c r="H40" s="46"/>
      <c r="I40" s="46"/>
      <c r="J40" s="46"/>
      <c r="K40" s="46" t="str">
        <f>IF(Tbl_OtherConferenceMeetingCosts[[#This Row],[Quantity]]&lt;&gt;"","x","")</f>
        <v/>
      </c>
      <c r="M40" s="3"/>
      <c r="O40" s="83"/>
      <c r="P40" s="83"/>
      <c r="Q40" s="83"/>
      <c r="R40" s="83"/>
      <c r="U40" s="74"/>
    </row>
    <row r="41" spans="2:39" ht="15" customHeight="1" x14ac:dyDescent="0.35">
      <c r="B41" s="158"/>
      <c r="C41" s="131"/>
      <c r="D41" s="131"/>
      <c r="E41" s="122">
        <f>Tbl_OtherConferenceMeetingCosts[[#This Row],[Cost]]*Tbl_OtherConferenceMeetingCosts[[#This Row],[Quantity]]</f>
        <v>0</v>
      </c>
      <c r="G41" s="3"/>
      <c r="H41" s="46"/>
      <c r="I41" s="46"/>
      <c r="J41" s="46"/>
      <c r="K41" s="46" t="str">
        <f>IF(Tbl_OtherConferenceMeetingCosts[[#This Row],[Quantity]]&lt;&gt;"","x","")</f>
        <v/>
      </c>
      <c r="M41" s="3"/>
      <c r="U41" s="74"/>
    </row>
    <row r="42" spans="2:39" x14ac:dyDescent="0.35">
      <c r="B42" s="159"/>
      <c r="C42" s="139"/>
      <c r="D42" s="139"/>
      <c r="E42" s="138">
        <f>Tbl_OtherConferenceMeetingCosts[[#This Row],[Cost]]*Tbl_OtherConferenceMeetingCosts[[#This Row],[Quantity]]</f>
        <v>0</v>
      </c>
      <c r="G42" s="3"/>
      <c r="H42" s="46"/>
      <c r="I42" s="46"/>
      <c r="J42" s="46"/>
      <c r="K42" s="46" t="str">
        <f>IF(Tbl_OtherConferenceMeetingCosts[[#This Row],[Quantity]]&lt;&gt;"","x","")</f>
        <v/>
      </c>
      <c r="M42" s="3"/>
      <c r="O42" s="83"/>
      <c r="P42" s="83"/>
      <c r="Q42" s="83"/>
      <c r="R42" s="83"/>
      <c r="U42" s="74"/>
    </row>
    <row r="43" spans="2:39" x14ac:dyDescent="0.35">
      <c r="B43" s="84" t="s">
        <v>18</v>
      </c>
      <c r="C43" s="85"/>
      <c r="D43" s="85"/>
      <c r="E43" s="137">
        <f>SUBTOTAL(109,Tbl_OtherConferenceMeetingCosts[Total])</f>
        <v>0</v>
      </c>
      <c r="G43" s="3"/>
      <c r="I43" s="3"/>
      <c r="K43" s="3"/>
      <c r="M43" s="3"/>
      <c r="O43" s="3"/>
      <c r="Q43" s="3"/>
      <c r="S43" s="3"/>
    </row>
    <row r="44" spans="2:39" ht="8.25" customHeight="1" x14ac:dyDescent="0.35"/>
  </sheetData>
  <sheetProtection formatCells="0" formatColumns="0" formatRows="0" insertRows="0" deleteRows="0" sort="0" autoFilter="0"/>
  <mergeCells count="15">
    <mergeCell ref="G21:L21"/>
    <mergeCell ref="N21:T21"/>
    <mergeCell ref="V21:AM21"/>
    <mergeCell ref="G5:L5"/>
    <mergeCell ref="N5:T5"/>
    <mergeCell ref="V5:AM5"/>
    <mergeCell ref="D36:E36"/>
    <mergeCell ref="D20:E20"/>
    <mergeCell ref="D4:E4"/>
    <mergeCell ref="D2:E2"/>
    <mergeCell ref="B5:E5"/>
    <mergeCell ref="B21:E21"/>
    <mergeCell ref="B20:C20"/>
    <mergeCell ref="B2:C2"/>
    <mergeCell ref="B4:C4"/>
  </mergeCells>
  <phoneticPr fontId="8" type="noConversion"/>
  <dataValidations count="2">
    <dataValidation allowBlank="1" showInputMessage="1" showErrorMessage="1" prompt="List any associated meeting costs that do not fit in one of the categories above. Insert additional lines as necessary." sqref="B38:E38" xr:uid="{29B47DF0-2D44-4CA6-8058-19AF2B49816E}"/>
    <dataValidation allowBlank="1" showInputMessage="1" showErrorMessage="1" prompt="For example taxi, subway, car rental." sqref="Y7 Y23" xr:uid="{1A96DD32-B925-40BA-BFC3-428EB0BE0FE5}"/>
  </dataValidations>
  <printOptions horizontalCentered="1"/>
  <pageMargins left="0.25" right="0.25" top="0.75" bottom="0.75" header="0.3" footer="0.3"/>
  <pageSetup scale="28" fitToHeight="0" orientation="portrait" verticalDpi="90" r:id="rId1"/>
  <headerFooter differentFirst="1">
    <oddHeader>&amp;F</oddHeader>
    <oddFooter>Page &amp;P of &amp;N</oddFooter>
  </headerFooter>
  <tableParts count="3">
    <tablePart r:id="rId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30" id="{00000000-000E-0000-0200-00001E000000}">
            <xm:f>AND('Fee-For-Service Budget'!$D$19&gt;0.2,ISBLANK(B7))</xm:f>
            <x14:dxf>
              <fill>
                <patternFill>
                  <bgColor theme="5" tint="0.79998168889431442"/>
                </patternFill>
              </fill>
            </x14:dxf>
          </x14:cfRule>
          <xm:sqref>B7:E17 G7:H17 J7:J17 N7:N17 P7:P17 R7:R17 V7:Y17 AA7:AA17 AE7:AE17 AI7:AI17 B23:E33 G23:H33 J23:J33 N23:N33 P23:P33 R23:R33 V23:Y33 AA23:AA33 AE23:AE33 AI23:AI33 B38:D42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5F0E0-9CA7-46D6-BDC9-BDB4FA0F6539}">
  <sheetPr codeName="Sheet6">
    <tabColor theme="3" tint="0.79998168889431442"/>
  </sheetPr>
  <dimension ref="B1:G139"/>
  <sheetViews>
    <sheetView workbookViewId="0">
      <selection activeCell="C13" sqref="A1:XFD1048576"/>
    </sheetView>
  </sheetViews>
  <sheetFormatPr defaultColWidth="2.453125" defaultRowHeight="15.5" x14ac:dyDescent="0.35"/>
  <cols>
    <col min="1" max="1" width="1.54296875" style="102" customWidth="1"/>
    <col min="2" max="2" width="49.1796875" style="102" customWidth="1"/>
    <col min="3" max="3" width="23.54296875" style="102" customWidth="1"/>
    <col min="4" max="4" width="24.453125" style="102" customWidth="1"/>
    <col min="5" max="5" width="19.453125" style="102" customWidth="1"/>
    <col min="6" max="6" width="13.453125" style="102" customWidth="1"/>
    <col min="7" max="7" width="10.54296875" style="102" customWidth="1"/>
    <col min="8" max="8" width="1.54296875" style="102" customWidth="1"/>
    <col min="9" max="16384" width="2.453125" style="102"/>
  </cols>
  <sheetData>
    <row r="1" spans="2:7" ht="31" x14ac:dyDescent="0.7">
      <c r="B1" s="226" t="s">
        <v>98</v>
      </c>
      <c r="C1" s="226"/>
      <c r="D1" s="226"/>
      <c r="E1" s="226"/>
      <c r="F1" s="226"/>
      <c r="G1" s="226"/>
    </row>
    <row r="2" spans="2:7" s="3" customFormat="1" x14ac:dyDescent="0.35">
      <c r="B2" s="103" t="s">
        <v>99</v>
      </c>
      <c r="C2" s="103" t="str">
        <f>IFERROR(IF(ISBLANK(Country_ICA),
VLOOKUP(Country_GRT,Currencies[[Country - Name, ISO]:[Country of Currency]],2,FALSE),
VLOOKUP(Country_ICA,Currencies[[Country - Name, ISO]:[Country of Currency]],2,FALSE)),"United States")</f>
        <v>United States</v>
      </c>
    </row>
    <row r="3" spans="2:7" s="3" customFormat="1" x14ac:dyDescent="0.35">
      <c r="B3" s="103" t="s">
        <v>100</v>
      </c>
      <c r="C3" s="103" t="str">
        <f>IFERROR(IF(ISBLANK(Country_ICA),
VLOOKUP(Country_GRT,Currencies[[Country - Name, ISO]:[ISO Code]],5,FALSE),
VLOOKUP(Country_ICA,Currencies[[Country - Name, ISO]:[ISO Code]],5,FALSE)), "USD")</f>
        <v>USD</v>
      </c>
    </row>
    <row r="4" spans="2:7" x14ac:dyDescent="0.35">
      <c r="B4" s="103" t="s">
        <v>101</v>
      </c>
      <c r="C4" s="104" t="e">
        <f>IF(ISBLANK(FOREX_ICA),FOREX_GRT,FOREX_ICA)</f>
        <v>#NAME?</v>
      </c>
    </row>
    <row r="5" spans="2:7" x14ac:dyDescent="0.35">
      <c r="B5" s="103"/>
      <c r="C5" s="3"/>
    </row>
    <row r="6" spans="2:7" x14ac:dyDescent="0.35">
      <c r="B6" s="102" t="s">
        <v>102</v>
      </c>
      <c r="C6" s="102" t="s">
        <v>103</v>
      </c>
      <c r="D6" s="102" t="s">
        <v>104</v>
      </c>
      <c r="E6" s="102" t="s">
        <v>105</v>
      </c>
      <c r="F6" s="102" t="s">
        <v>106</v>
      </c>
      <c r="G6" s="102" t="s">
        <v>107</v>
      </c>
    </row>
    <row r="7" spans="2:7" x14ac:dyDescent="0.35">
      <c r="B7" s="102" t="str">
        <f>Currencies[[#This Row],[Country]]&amp;" - "&amp;Currencies[[#This Row],[Currency Name]]&amp;", "&amp;Currencies[[#This Row],[ISO Code]]</f>
        <v>United States - Dollar, USD</v>
      </c>
      <c r="C7" s="102" t="s">
        <v>108</v>
      </c>
      <c r="D7" s="102" t="s">
        <v>108</v>
      </c>
      <c r="E7" s="102" t="s">
        <v>109</v>
      </c>
      <c r="F7" s="102" t="s">
        <v>8</v>
      </c>
      <c r="G7" s="105" t="s">
        <v>110</v>
      </c>
    </row>
    <row r="8" spans="2:7" x14ac:dyDescent="0.35">
      <c r="B8" s="102" t="str">
        <f>Currencies[[#This Row],[Country]]&amp;" - "&amp;Currencies[[#This Row],[Currency Name]]&amp;", "&amp;Currencies[[#This Row],[ISO Code]]</f>
        <v>Afghanistan - Afghani, AFN</v>
      </c>
      <c r="C8" s="102" t="s">
        <v>111</v>
      </c>
      <c r="D8" s="102" t="s">
        <v>111</v>
      </c>
      <c r="E8" s="102" t="s">
        <v>112</v>
      </c>
      <c r="F8" s="102" t="s">
        <v>113</v>
      </c>
      <c r="G8" s="105" t="s">
        <v>114</v>
      </c>
    </row>
    <row r="9" spans="2:7" x14ac:dyDescent="0.35">
      <c r="B9" s="102" t="str">
        <f>Currencies[[#This Row],[Country]]&amp;" - "&amp;Currencies[[#This Row],[Currency Name]]&amp;", "&amp;Currencies[[#This Row],[ISO Code]]</f>
        <v>Albania - Lek, ALL</v>
      </c>
      <c r="C9" s="102" t="s">
        <v>115</v>
      </c>
      <c r="D9" s="102" t="s">
        <v>115</v>
      </c>
      <c r="E9" s="102" t="s">
        <v>116</v>
      </c>
      <c r="F9" s="102" t="s">
        <v>117</v>
      </c>
      <c r="G9" s="105" t="s">
        <v>116</v>
      </c>
    </row>
    <row r="10" spans="2:7" x14ac:dyDescent="0.35">
      <c r="B10" s="102" t="str">
        <f>Currencies[[#This Row],[Country]]&amp;" - "&amp;Currencies[[#This Row],[Currency Name]]&amp;", "&amp;Currencies[[#This Row],[ISO Code]]</f>
        <v>Argentina - Peso, ARS</v>
      </c>
      <c r="C10" s="102" t="s">
        <v>118</v>
      </c>
      <c r="D10" s="102" t="s">
        <v>118</v>
      </c>
      <c r="E10" s="102" t="s">
        <v>119</v>
      </c>
      <c r="F10" s="102" t="s">
        <v>120</v>
      </c>
      <c r="G10" s="105" t="s">
        <v>110</v>
      </c>
    </row>
    <row r="11" spans="2:7" x14ac:dyDescent="0.35">
      <c r="B11" s="102" t="str">
        <f>Currencies[[#This Row],[Country]]&amp;" - "&amp;Currencies[[#This Row],[Currency Name]]&amp;", "&amp;Currencies[[#This Row],[ISO Code]]</f>
        <v>Aruba - Guilder, AWG</v>
      </c>
      <c r="C11" s="102" t="s">
        <v>121</v>
      </c>
      <c r="D11" s="102" t="s">
        <v>121</v>
      </c>
      <c r="E11" s="102" t="s">
        <v>122</v>
      </c>
      <c r="F11" s="102" t="s">
        <v>123</v>
      </c>
      <c r="G11" s="105" t="s">
        <v>124</v>
      </c>
    </row>
    <row r="12" spans="2:7" x14ac:dyDescent="0.35">
      <c r="B12" s="102" t="str">
        <f>Currencies[[#This Row],[Country]]&amp;" - "&amp;Currencies[[#This Row],[Currency Name]]&amp;", "&amp;Currencies[[#This Row],[ISO Code]]</f>
        <v>Australia - Dollar, AUD</v>
      </c>
      <c r="C12" s="102" t="s">
        <v>125</v>
      </c>
      <c r="D12" s="102" t="s">
        <v>125</v>
      </c>
      <c r="E12" s="102" t="s">
        <v>109</v>
      </c>
      <c r="F12" s="102" t="s">
        <v>126</v>
      </c>
      <c r="G12" s="105" t="s">
        <v>110</v>
      </c>
    </row>
    <row r="13" spans="2:7" x14ac:dyDescent="0.35">
      <c r="B13" s="102" t="str">
        <f>Currencies[[#This Row],[Country]]&amp;" - "&amp;Currencies[[#This Row],[Currency Name]]&amp;", "&amp;Currencies[[#This Row],[ISO Code]]</f>
        <v>Austria - Euro, EUR</v>
      </c>
      <c r="C13" s="102" t="s">
        <v>127</v>
      </c>
      <c r="D13" s="102" t="s">
        <v>128</v>
      </c>
      <c r="E13" s="102" t="s">
        <v>129</v>
      </c>
      <c r="F13" s="102" t="s">
        <v>130</v>
      </c>
      <c r="G13" s="105" t="s">
        <v>131</v>
      </c>
    </row>
    <row r="14" spans="2:7" x14ac:dyDescent="0.35">
      <c r="B14" s="102" t="str">
        <f>Currencies[[#This Row],[Country]]&amp;" - "&amp;Currencies[[#This Row],[Currency Name]]&amp;", "&amp;Currencies[[#This Row],[ISO Code]]</f>
        <v>Azerbaijan - Manat, AZN</v>
      </c>
      <c r="C14" s="102" t="s">
        <v>132</v>
      </c>
      <c r="D14" s="102" t="s">
        <v>132</v>
      </c>
      <c r="E14" s="102" t="s">
        <v>133</v>
      </c>
      <c r="F14" s="102" t="s">
        <v>134</v>
      </c>
      <c r="G14" s="105" t="s">
        <v>135</v>
      </c>
    </row>
    <row r="15" spans="2:7" x14ac:dyDescent="0.35">
      <c r="B15" s="102" t="str">
        <f>Currencies[[#This Row],[Country]]&amp;" - "&amp;Currencies[[#This Row],[Currency Name]]&amp;", "&amp;Currencies[[#This Row],[ISO Code]]</f>
        <v>Bahamas - Dollar, BSD</v>
      </c>
      <c r="C15" s="102" t="s">
        <v>136</v>
      </c>
      <c r="D15" s="102" t="s">
        <v>136</v>
      </c>
      <c r="E15" s="102" t="s">
        <v>109</v>
      </c>
      <c r="F15" s="102" t="s">
        <v>137</v>
      </c>
      <c r="G15" s="105" t="s">
        <v>110</v>
      </c>
    </row>
    <row r="16" spans="2:7" x14ac:dyDescent="0.35">
      <c r="B16" s="102" t="str">
        <f>Currencies[[#This Row],[Country]]&amp;" - "&amp;Currencies[[#This Row],[Currency Name]]&amp;", "&amp;Currencies[[#This Row],[ISO Code]]</f>
        <v>Barbados - Dollar, BBD</v>
      </c>
      <c r="C16" s="102" t="s">
        <v>138</v>
      </c>
      <c r="D16" s="102" t="s">
        <v>138</v>
      </c>
      <c r="E16" s="102" t="s">
        <v>109</v>
      </c>
      <c r="F16" s="102" t="s">
        <v>139</v>
      </c>
      <c r="G16" s="105" t="s">
        <v>110</v>
      </c>
    </row>
    <row r="17" spans="2:7" x14ac:dyDescent="0.35">
      <c r="B17" s="102" t="str">
        <f>Currencies[[#This Row],[Country]]&amp;" - "&amp;Currencies[[#This Row],[Currency Name]]&amp;", "&amp;Currencies[[#This Row],[ISO Code]]</f>
        <v>Belarus - Ruble, BYR</v>
      </c>
      <c r="C17" s="102" t="s">
        <v>140</v>
      </c>
      <c r="D17" s="102" t="s">
        <v>140</v>
      </c>
      <c r="E17" s="102" t="s">
        <v>141</v>
      </c>
      <c r="F17" s="102" t="s">
        <v>142</v>
      </c>
      <c r="G17" s="105" t="s">
        <v>143</v>
      </c>
    </row>
    <row r="18" spans="2:7" x14ac:dyDescent="0.35">
      <c r="B18" s="102" t="str">
        <f>Currencies[[#This Row],[Country]]&amp;" - "&amp;Currencies[[#This Row],[Currency Name]]&amp;", "&amp;Currencies[[#This Row],[ISO Code]]</f>
        <v>Belgium - Euro, EUR</v>
      </c>
      <c r="C18" s="102" t="s">
        <v>144</v>
      </c>
      <c r="D18" s="102" t="s">
        <v>128</v>
      </c>
      <c r="E18" s="102" t="s">
        <v>129</v>
      </c>
      <c r="F18" s="102" t="s">
        <v>130</v>
      </c>
      <c r="G18" s="105" t="s">
        <v>131</v>
      </c>
    </row>
    <row r="19" spans="2:7" x14ac:dyDescent="0.35">
      <c r="B19" s="102" t="str">
        <f>Currencies[[#This Row],[Country]]&amp;" - "&amp;Currencies[[#This Row],[Currency Name]]&amp;", "&amp;Currencies[[#This Row],[ISO Code]]</f>
        <v>Belize - Dollar, BZD</v>
      </c>
      <c r="C19" s="102" t="s">
        <v>145</v>
      </c>
      <c r="D19" s="102" t="s">
        <v>145</v>
      </c>
      <c r="E19" s="102" t="s">
        <v>109</v>
      </c>
      <c r="F19" s="102" t="s">
        <v>146</v>
      </c>
      <c r="G19" s="105" t="s">
        <v>147</v>
      </c>
    </row>
    <row r="20" spans="2:7" x14ac:dyDescent="0.35">
      <c r="B20" s="102" t="str">
        <f>Currencies[[#This Row],[Country]]&amp;" - "&amp;Currencies[[#This Row],[Currency Name]]&amp;", "&amp;Currencies[[#This Row],[ISO Code]]</f>
        <v>Bermuda - Dollar, BMD</v>
      </c>
      <c r="C20" s="102" t="s">
        <v>148</v>
      </c>
      <c r="D20" s="102" t="s">
        <v>148</v>
      </c>
      <c r="E20" s="102" t="s">
        <v>109</v>
      </c>
      <c r="F20" s="102" t="s">
        <v>149</v>
      </c>
      <c r="G20" s="105" t="s">
        <v>110</v>
      </c>
    </row>
    <row r="21" spans="2:7" x14ac:dyDescent="0.35">
      <c r="B21" s="102" t="str">
        <f>Currencies[[#This Row],[Country]]&amp;" - "&amp;Currencies[[#This Row],[Currency Name]]&amp;", "&amp;Currencies[[#This Row],[ISO Code]]</f>
        <v>Bolivia - Boliviano, BOB</v>
      </c>
      <c r="C21" s="102" t="s">
        <v>150</v>
      </c>
      <c r="D21" s="102" t="s">
        <v>150</v>
      </c>
      <c r="E21" s="102" t="s">
        <v>151</v>
      </c>
      <c r="F21" s="102" t="s">
        <v>152</v>
      </c>
      <c r="G21" s="105" t="s">
        <v>153</v>
      </c>
    </row>
    <row r="22" spans="2:7" x14ac:dyDescent="0.35">
      <c r="B22" s="102" t="str">
        <f>Currencies[[#This Row],[Country]]&amp;" - "&amp;Currencies[[#This Row],[Currency Name]]&amp;", "&amp;Currencies[[#This Row],[ISO Code]]</f>
        <v>Bosnia and Herzegovina - Convertible Marka, BAM</v>
      </c>
      <c r="C22" s="102" t="s">
        <v>154</v>
      </c>
      <c r="D22" s="102" t="s">
        <v>154</v>
      </c>
      <c r="E22" s="102" t="s">
        <v>155</v>
      </c>
      <c r="F22" s="102" t="s">
        <v>156</v>
      </c>
      <c r="G22" s="105" t="s">
        <v>157</v>
      </c>
    </row>
    <row r="23" spans="2:7" x14ac:dyDescent="0.35">
      <c r="B23" s="102" t="str">
        <f>Currencies[[#This Row],[Country]]&amp;" - "&amp;Currencies[[#This Row],[Currency Name]]&amp;", "&amp;Currencies[[#This Row],[ISO Code]]</f>
        <v>Botswana - Pula, BWP</v>
      </c>
      <c r="C23" s="102" t="s">
        <v>158</v>
      </c>
      <c r="D23" s="102" t="s">
        <v>158</v>
      </c>
      <c r="E23" s="102" t="s">
        <v>159</v>
      </c>
      <c r="F23" s="102" t="s">
        <v>160</v>
      </c>
      <c r="G23" s="105" t="s">
        <v>161</v>
      </c>
    </row>
    <row r="24" spans="2:7" x14ac:dyDescent="0.35">
      <c r="B24" s="102" t="str">
        <f>Currencies[[#This Row],[Country]]&amp;" - "&amp;Currencies[[#This Row],[Currency Name]]&amp;", "&amp;Currencies[[#This Row],[ISO Code]]</f>
        <v>Brazil - Real, BRL</v>
      </c>
      <c r="C24" s="102" t="s">
        <v>162</v>
      </c>
      <c r="D24" s="102" t="s">
        <v>162</v>
      </c>
      <c r="E24" s="102" t="s">
        <v>163</v>
      </c>
      <c r="F24" s="102" t="s">
        <v>164</v>
      </c>
      <c r="G24" s="105" t="s">
        <v>165</v>
      </c>
    </row>
    <row r="25" spans="2:7" x14ac:dyDescent="0.35">
      <c r="B25" s="102" t="str">
        <f>Currencies[[#This Row],[Country]]&amp;" - "&amp;Currencies[[#This Row],[Currency Name]]&amp;", "&amp;Currencies[[#This Row],[ISO Code]]</f>
        <v>Brunei - Darussalam Dollar, BND</v>
      </c>
      <c r="C25" s="102" t="s">
        <v>166</v>
      </c>
      <c r="D25" s="102" t="s">
        <v>166</v>
      </c>
      <c r="E25" s="102" t="s">
        <v>167</v>
      </c>
      <c r="F25" s="102" t="s">
        <v>168</v>
      </c>
      <c r="G25" s="105" t="s">
        <v>110</v>
      </c>
    </row>
    <row r="26" spans="2:7" x14ac:dyDescent="0.35">
      <c r="B26" s="102" t="str">
        <f>Currencies[[#This Row],[Country]]&amp;" - "&amp;Currencies[[#This Row],[Currency Name]]&amp;", "&amp;Currencies[[#This Row],[ISO Code]]</f>
        <v>Bulgaria - Lev, BGN</v>
      </c>
      <c r="C26" s="102" t="s">
        <v>169</v>
      </c>
      <c r="D26" s="102" t="s">
        <v>169</v>
      </c>
      <c r="E26" s="102" t="s">
        <v>170</v>
      </c>
      <c r="F26" s="102" t="s">
        <v>171</v>
      </c>
      <c r="G26" s="105" t="s">
        <v>172</v>
      </c>
    </row>
    <row r="27" spans="2:7" x14ac:dyDescent="0.35">
      <c r="B27" s="102" t="str">
        <f>Currencies[[#This Row],[Country]]&amp;" - "&amp;Currencies[[#This Row],[Currency Name]]&amp;", "&amp;Currencies[[#This Row],[ISO Code]]</f>
        <v>Cambodia - Riel, KHR</v>
      </c>
      <c r="C27" s="102" t="s">
        <v>173</v>
      </c>
      <c r="D27" s="102" t="s">
        <v>173</v>
      </c>
      <c r="E27" s="102" t="s">
        <v>174</v>
      </c>
      <c r="F27" s="102" t="s">
        <v>175</v>
      </c>
      <c r="G27" s="105" t="s">
        <v>176</v>
      </c>
    </row>
    <row r="28" spans="2:7" x14ac:dyDescent="0.35">
      <c r="B28" s="102" t="str">
        <f>Currencies[[#This Row],[Country]]&amp;" - "&amp;Currencies[[#This Row],[Currency Name]]&amp;", "&amp;Currencies[[#This Row],[ISO Code]]</f>
        <v>Canada - Dollar, CAD</v>
      </c>
      <c r="C28" s="102" t="s">
        <v>177</v>
      </c>
      <c r="D28" s="102" t="s">
        <v>177</v>
      </c>
      <c r="E28" s="102" t="s">
        <v>109</v>
      </c>
      <c r="F28" s="102" t="s">
        <v>178</v>
      </c>
      <c r="G28" s="105" t="s">
        <v>110</v>
      </c>
    </row>
    <row r="29" spans="2:7" x14ac:dyDescent="0.35">
      <c r="B29" s="102" t="str">
        <f>Currencies[[#This Row],[Country]]&amp;" - "&amp;Currencies[[#This Row],[Currency Name]]&amp;", "&amp;Currencies[[#This Row],[ISO Code]]</f>
        <v>Cayman - Dollar, KYD</v>
      </c>
      <c r="C29" s="102" t="s">
        <v>179</v>
      </c>
      <c r="D29" s="102" t="s">
        <v>179</v>
      </c>
      <c r="E29" s="102" t="s">
        <v>109</v>
      </c>
      <c r="F29" s="102" t="s">
        <v>180</v>
      </c>
      <c r="G29" s="105" t="s">
        <v>110</v>
      </c>
    </row>
    <row r="30" spans="2:7" x14ac:dyDescent="0.35">
      <c r="B30" s="102" t="str">
        <f>Currencies[[#This Row],[Country]]&amp;" - "&amp;Currencies[[#This Row],[Currency Name]]&amp;", "&amp;Currencies[[#This Row],[ISO Code]]</f>
        <v>Chile - Peso, CLP</v>
      </c>
      <c r="C30" s="102" t="s">
        <v>181</v>
      </c>
      <c r="D30" s="102" t="s">
        <v>181</v>
      </c>
      <c r="E30" s="102" t="s">
        <v>119</v>
      </c>
      <c r="F30" s="102" t="s">
        <v>182</v>
      </c>
      <c r="G30" s="105" t="s">
        <v>110</v>
      </c>
    </row>
    <row r="31" spans="2:7" x14ac:dyDescent="0.35">
      <c r="B31" s="102" t="str">
        <f>Currencies[[#This Row],[Country]]&amp;" - "&amp;Currencies[[#This Row],[Currency Name]]&amp;", "&amp;Currencies[[#This Row],[ISO Code]]</f>
        <v>China - Yuan Renminbi, CNY</v>
      </c>
      <c r="C31" s="102" t="s">
        <v>183</v>
      </c>
      <c r="D31" s="102" t="s">
        <v>183</v>
      </c>
      <c r="E31" s="102" t="s">
        <v>184</v>
      </c>
      <c r="F31" s="102" t="s">
        <v>185</v>
      </c>
      <c r="G31" s="105" t="s">
        <v>186</v>
      </c>
    </row>
    <row r="32" spans="2:7" x14ac:dyDescent="0.35">
      <c r="B32" s="102" t="str">
        <f>Currencies[[#This Row],[Country]]&amp;" - "&amp;Currencies[[#This Row],[Currency Name]]&amp;", "&amp;Currencies[[#This Row],[ISO Code]]</f>
        <v>Colombia - Peso, COP</v>
      </c>
      <c r="C32" s="102" t="s">
        <v>187</v>
      </c>
      <c r="D32" s="102" t="s">
        <v>187</v>
      </c>
      <c r="E32" s="102" t="s">
        <v>119</v>
      </c>
      <c r="F32" s="102" t="s">
        <v>188</v>
      </c>
      <c r="G32" s="105" t="s">
        <v>110</v>
      </c>
    </row>
    <row r="33" spans="2:7" x14ac:dyDescent="0.35">
      <c r="B33" s="102" t="str">
        <f>Currencies[[#This Row],[Country]]&amp;" - "&amp;Currencies[[#This Row],[Currency Name]]&amp;", "&amp;Currencies[[#This Row],[ISO Code]]</f>
        <v>Costa Rica - Colon, CRC</v>
      </c>
      <c r="C33" s="102" t="s">
        <v>189</v>
      </c>
      <c r="D33" s="102" t="s">
        <v>189</v>
      </c>
      <c r="E33" s="102" t="s">
        <v>190</v>
      </c>
      <c r="F33" s="102" t="s">
        <v>191</v>
      </c>
      <c r="G33" s="105" t="s">
        <v>192</v>
      </c>
    </row>
    <row r="34" spans="2:7" x14ac:dyDescent="0.35">
      <c r="B34" s="102" t="str">
        <f>Currencies[[#This Row],[Country]]&amp;" - "&amp;Currencies[[#This Row],[Currency Name]]&amp;", "&amp;Currencies[[#This Row],[ISO Code]]</f>
        <v>Croatia - Kuna, HRK</v>
      </c>
      <c r="C34" s="102" t="s">
        <v>193</v>
      </c>
      <c r="D34" s="102" t="s">
        <v>193</v>
      </c>
      <c r="E34" s="102" t="s">
        <v>194</v>
      </c>
      <c r="F34" s="102" t="s">
        <v>195</v>
      </c>
      <c r="G34" s="105" t="s">
        <v>196</v>
      </c>
    </row>
    <row r="35" spans="2:7" x14ac:dyDescent="0.35">
      <c r="B35" s="102" t="str">
        <f>Currencies[[#This Row],[Country]]&amp;" - "&amp;Currencies[[#This Row],[Currency Name]]&amp;", "&amp;Currencies[[#This Row],[ISO Code]]</f>
        <v>Cuba - Peso, CUP</v>
      </c>
      <c r="C35" s="102" t="s">
        <v>197</v>
      </c>
      <c r="D35" s="102" t="s">
        <v>197</v>
      </c>
      <c r="E35" s="102" t="s">
        <v>119</v>
      </c>
      <c r="F35" s="102" t="s">
        <v>198</v>
      </c>
      <c r="G35" s="105" t="s">
        <v>199</v>
      </c>
    </row>
    <row r="36" spans="2:7" x14ac:dyDescent="0.35">
      <c r="B36" s="102" t="str">
        <f>Currencies[[#This Row],[Country]]&amp;" - "&amp;Currencies[[#This Row],[Currency Name]]&amp;", "&amp;Currencies[[#This Row],[ISO Code]]</f>
        <v>Cyprus - Euro, EUR</v>
      </c>
      <c r="C36" s="102" t="s">
        <v>200</v>
      </c>
      <c r="D36" s="102" t="s">
        <v>128</v>
      </c>
      <c r="E36" s="102" t="s">
        <v>129</v>
      </c>
      <c r="F36" s="102" t="s">
        <v>130</v>
      </c>
      <c r="G36" s="105" t="s">
        <v>131</v>
      </c>
    </row>
    <row r="37" spans="2:7" x14ac:dyDescent="0.35">
      <c r="B37" s="102" t="str">
        <f>Currencies[[#This Row],[Country]]&amp;" - "&amp;Currencies[[#This Row],[Currency Name]]&amp;", "&amp;Currencies[[#This Row],[ISO Code]]</f>
        <v>Czech Republic - Koruna, CZK</v>
      </c>
      <c r="C37" s="102" t="s">
        <v>201</v>
      </c>
      <c r="D37" s="102" t="s">
        <v>201</v>
      </c>
      <c r="E37" s="102" t="s">
        <v>202</v>
      </c>
      <c r="F37" s="102" t="s">
        <v>203</v>
      </c>
      <c r="G37" s="105" t="s">
        <v>204</v>
      </c>
    </row>
    <row r="38" spans="2:7" x14ac:dyDescent="0.35">
      <c r="B38" s="102" t="str">
        <f>Currencies[[#This Row],[Country]]&amp;" - "&amp;Currencies[[#This Row],[Currency Name]]&amp;", "&amp;Currencies[[#This Row],[ISO Code]]</f>
        <v>Denmark - Krone, DKK</v>
      </c>
      <c r="C38" s="102" t="s">
        <v>205</v>
      </c>
      <c r="D38" s="102" t="s">
        <v>205</v>
      </c>
      <c r="E38" s="102" t="s">
        <v>206</v>
      </c>
      <c r="F38" s="102" t="s">
        <v>207</v>
      </c>
      <c r="G38" s="105" t="s">
        <v>208</v>
      </c>
    </row>
    <row r="39" spans="2:7" x14ac:dyDescent="0.35">
      <c r="B39" s="102" t="str">
        <f>Currencies[[#This Row],[Country]]&amp;" - "&amp;Currencies[[#This Row],[Currency Name]]&amp;", "&amp;Currencies[[#This Row],[ISO Code]]</f>
        <v>Dominican Republic - Peso, DOP</v>
      </c>
      <c r="C39" s="102" t="s">
        <v>209</v>
      </c>
      <c r="D39" s="102" t="s">
        <v>209</v>
      </c>
      <c r="E39" s="102" t="s">
        <v>119</v>
      </c>
      <c r="F39" s="102" t="s">
        <v>210</v>
      </c>
      <c r="G39" s="105" t="s">
        <v>211</v>
      </c>
    </row>
    <row r="40" spans="2:7" x14ac:dyDescent="0.35">
      <c r="B40" s="102" t="str">
        <f>Currencies[[#This Row],[Country]]&amp;" - "&amp;Currencies[[#This Row],[Currency Name]]&amp;", "&amp;Currencies[[#This Row],[ISO Code]]</f>
        <v>East Caribbean - Dollar, XCD</v>
      </c>
      <c r="C40" s="102" t="s">
        <v>212</v>
      </c>
      <c r="D40" s="102" t="s">
        <v>212</v>
      </c>
      <c r="E40" s="102" t="s">
        <v>109</v>
      </c>
      <c r="F40" s="102" t="s">
        <v>213</v>
      </c>
      <c r="G40" s="105" t="s">
        <v>110</v>
      </c>
    </row>
    <row r="41" spans="2:7" x14ac:dyDescent="0.35">
      <c r="B41" s="102" t="str">
        <f>Currencies[[#This Row],[Country]]&amp;" - "&amp;Currencies[[#This Row],[Currency Name]]&amp;", "&amp;Currencies[[#This Row],[ISO Code]]</f>
        <v>Egypt - Pound, EGP</v>
      </c>
      <c r="C41" s="102" t="s">
        <v>214</v>
      </c>
      <c r="D41" s="102" t="s">
        <v>214</v>
      </c>
      <c r="E41" s="102" t="s">
        <v>215</v>
      </c>
      <c r="F41" s="102" t="s">
        <v>216</v>
      </c>
      <c r="G41" s="105" t="s">
        <v>217</v>
      </c>
    </row>
    <row r="42" spans="2:7" x14ac:dyDescent="0.35">
      <c r="B42" s="102" t="str">
        <f>Currencies[[#This Row],[Country]]&amp;" - "&amp;Currencies[[#This Row],[Currency Name]]&amp;", "&amp;Currencies[[#This Row],[ISO Code]]</f>
        <v>El Salvador - Colon, SVC</v>
      </c>
      <c r="C42" s="102" t="s">
        <v>218</v>
      </c>
      <c r="D42" s="102" t="s">
        <v>218</v>
      </c>
      <c r="E42" s="102" t="s">
        <v>190</v>
      </c>
      <c r="F42" s="102" t="s">
        <v>219</v>
      </c>
      <c r="G42" s="105" t="s">
        <v>110</v>
      </c>
    </row>
    <row r="43" spans="2:7" x14ac:dyDescent="0.35">
      <c r="B43" s="102" t="str">
        <f>Currencies[[#This Row],[Country]]&amp;" - "&amp;Currencies[[#This Row],[Currency Name]]&amp;", "&amp;Currencies[[#This Row],[ISO Code]]</f>
        <v>Estonia - Euro, EUR</v>
      </c>
      <c r="C43" s="102" t="s">
        <v>220</v>
      </c>
      <c r="D43" s="102" t="s">
        <v>128</v>
      </c>
      <c r="E43" s="102" t="s">
        <v>129</v>
      </c>
      <c r="F43" s="102" t="s">
        <v>130</v>
      </c>
      <c r="G43" s="105" t="s">
        <v>131</v>
      </c>
    </row>
    <row r="44" spans="2:7" x14ac:dyDescent="0.35">
      <c r="B44" s="102" t="str">
        <f>Currencies[[#This Row],[Country]]&amp;" - "&amp;Currencies[[#This Row],[Currency Name]]&amp;", "&amp;Currencies[[#This Row],[ISO Code]]</f>
        <v>Estonia - Kroon, EEK</v>
      </c>
      <c r="C44" s="102" t="s">
        <v>220</v>
      </c>
      <c r="D44" s="102" t="s">
        <v>220</v>
      </c>
      <c r="E44" s="102" t="s">
        <v>221</v>
      </c>
      <c r="F44" s="102" t="s">
        <v>222</v>
      </c>
      <c r="G44" s="105" t="s">
        <v>208</v>
      </c>
    </row>
    <row r="45" spans="2:7" x14ac:dyDescent="0.35">
      <c r="B45" s="102" t="str">
        <f>Currencies[[#This Row],[Country]]&amp;" - "&amp;Currencies[[#This Row],[Currency Name]]&amp;", "&amp;Currencies[[#This Row],[ISO Code]]</f>
        <v>Falkland Islands - Pound, FKP</v>
      </c>
      <c r="C45" s="102" t="s">
        <v>223</v>
      </c>
      <c r="D45" s="102" t="s">
        <v>223</v>
      </c>
      <c r="E45" s="102" t="s">
        <v>215</v>
      </c>
      <c r="F45" s="102" t="s">
        <v>224</v>
      </c>
      <c r="G45" s="105" t="s">
        <v>217</v>
      </c>
    </row>
    <row r="46" spans="2:7" x14ac:dyDescent="0.35">
      <c r="B46" s="102" t="str">
        <f>Currencies[[#This Row],[Country]]&amp;" - "&amp;Currencies[[#This Row],[Currency Name]]&amp;", "&amp;Currencies[[#This Row],[ISO Code]]</f>
        <v>Fiji - Dollar, FJD</v>
      </c>
      <c r="C46" s="102" t="s">
        <v>225</v>
      </c>
      <c r="D46" s="102" t="s">
        <v>225</v>
      </c>
      <c r="E46" s="102" t="s">
        <v>109</v>
      </c>
      <c r="F46" s="102" t="s">
        <v>226</v>
      </c>
      <c r="G46" s="105" t="s">
        <v>110</v>
      </c>
    </row>
    <row r="47" spans="2:7" x14ac:dyDescent="0.35">
      <c r="B47" s="102" t="str">
        <f>Currencies[[#This Row],[Country]]&amp;" - "&amp;Currencies[[#This Row],[Currency Name]]&amp;", "&amp;Currencies[[#This Row],[ISO Code]]</f>
        <v>Finland - Euro, EUR</v>
      </c>
      <c r="C47" s="102" t="s">
        <v>227</v>
      </c>
      <c r="D47" s="102" t="s">
        <v>128</v>
      </c>
      <c r="E47" s="102" t="s">
        <v>129</v>
      </c>
      <c r="F47" s="102" t="s">
        <v>130</v>
      </c>
      <c r="G47" s="105" t="s">
        <v>131</v>
      </c>
    </row>
    <row r="48" spans="2:7" x14ac:dyDescent="0.35">
      <c r="B48" s="102" t="str">
        <f>Currencies[[#This Row],[Country]]&amp;" - "&amp;Currencies[[#This Row],[Currency Name]]&amp;", "&amp;Currencies[[#This Row],[ISO Code]]</f>
        <v>France - Euro, EUR</v>
      </c>
      <c r="C48" s="102" t="s">
        <v>228</v>
      </c>
      <c r="D48" s="102" t="s">
        <v>128</v>
      </c>
      <c r="E48" s="102" t="s">
        <v>129</v>
      </c>
      <c r="F48" s="102" t="s">
        <v>130</v>
      </c>
      <c r="G48" s="105" t="s">
        <v>131</v>
      </c>
    </row>
    <row r="49" spans="2:7" x14ac:dyDescent="0.35">
      <c r="B49" s="102" t="str">
        <f>Currencies[[#This Row],[Country]]&amp;" - "&amp;Currencies[[#This Row],[Currency Name]]&amp;", "&amp;Currencies[[#This Row],[ISO Code]]</f>
        <v>French Polynesia - CFP Franc, XPF</v>
      </c>
      <c r="C49" s="102" t="s">
        <v>229</v>
      </c>
      <c r="D49" s="102" t="s">
        <v>228</v>
      </c>
      <c r="E49" s="102" t="s">
        <v>230</v>
      </c>
      <c r="F49" s="102" t="s">
        <v>231</v>
      </c>
      <c r="G49" s="105" t="s">
        <v>232</v>
      </c>
    </row>
    <row r="50" spans="2:7" x14ac:dyDescent="0.35">
      <c r="B50" s="102" t="str">
        <f>Currencies[[#This Row],[Country]]&amp;" - "&amp;Currencies[[#This Row],[Currency Name]]&amp;", "&amp;Currencies[[#This Row],[ISO Code]]</f>
        <v>Georgia - Lari, GEL</v>
      </c>
      <c r="C50" s="102" t="s">
        <v>233</v>
      </c>
      <c r="D50" s="102" t="s">
        <v>233</v>
      </c>
      <c r="E50" s="102" t="s">
        <v>234</v>
      </c>
      <c r="F50" s="102" t="s">
        <v>235</v>
      </c>
      <c r="G50" s="105" t="s">
        <v>236</v>
      </c>
    </row>
    <row r="51" spans="2:7" x14ac:dyDescent="0.35">
      <c r="B51" s="102" t="str">
        <f>Currencies[[#This Row],[Country]]&amp;" - "&amp;Currencies[[#This Row],[Currency Name]]&amp;", "&amp;Currencies[[#This Row],[ISO Code]]</f>
        <v>Germany - Euro, EUR</v>
      </c>
      <c r="C51" s="102" t="s">
        <v>237</v>
      </c>
      <c r="D51" s="102" t="s">
        <v>128</v>
      </c>
      <c r="E51" s="102" t="s">
        <v>129</v>
      </c>
      <c r="F51" s="102" t="s">
        <v>130</v>
      </c>
      <c r="G51" s="105" t="s">
        <v>131</v>
      </c>
    </row>
    <row r="52" spans="2:7" x14ac:dyDescent="0.35">
      <c r="B52" s="102" t="str">
        <f>Currencies[[#This Row],[Country]]&amp;" - "&amp;Currencies[[#This Row],[Currency Name]]&amp;", "&amp;Currencies[[#This Row],[ISO Code]]</f>
        <v>Ghana - Cedis, GHC</v>
      </c>
      <c r="C52" s="102" t="s">
        <v>238</v>
      </c>
      <c r="D52" s="102" t="s">
        <v>238</v>
      </c>
      <c r="E52" s="102" t="s">
        <v>239</v>
      </c>
      <c r="F52" s="102" t="s">
        <v>240</v>
      </c>
      <c r="G52" s="105" t="s">
        <v>241</v>
      </c>
    </row>
    <row r="53" spans="2:7" x14ac:dyDescent="0.35">
      <c r="B53" s="102" t="str">
        <f>Currencies[[#This Row],[Country]]&amp;" - "&amp;Currencies[[#This Row],[Currency Name]]&amp;", "&amp;Currencies[[#This Row],[ISO Code]]</f>
        <v>Gibraltar - Pound, GIP</v>
      </c>
      <c r="C53" s="102" t="s">
        <v>242</v>
      </c>
      <c r="D53" s="102" t="s">
        <v>242</v>
      </c>
      <c r="E53" s="102" t="s">
        <v>215</v>
      </c>
      <c r="F53" s="102" t="s">
        <v>243</v>
      </c>
      <c r="G53" s="105" t="s">
        <v>217</v>
      </c>
    </row>
    <row r="54" spans="2:7" x14ac:dyDescent="0.35">
      <c r="B54" s="102" t="str">
        <f>Currencies[[#This Row],[Country]]&amp;" - "&amp;Currencies[[#This Row],[Currency Name]]&amp;", "&amp;Currencies[[#This Row],[ISO Code]]</f>
        <v>Greece - Euro, EUR</v>
      </c>
      <c r="C54" s="102" t="s">
        <v>244</v>
      </c>
      <c r="D54" s="102" t="s">
        <v>128</v>
      </c>
      <c r="E54" s="102" t="s">
        <v>129</v>
      </c>
      <c r="F54" s="102" t="s">
        <v>130</v>
      </c>
      <c r="G54" s="105" t="s">
        <v>131</v>
      </c>
    </row>
    <row r="55" spans="2:7" x14ac:dyDescent="0.35">
      <c r="B55" s="102" t="str">
        <f>Currencies[[#This Row],[Country]]&amp;" - "&amp;Currencies[[#This Row],[Currency Name]]&amp;", "&amp;Currencies[[#This Row],[ISO Code]]</f>
        <v>Guatemala - Quetzal, GTQ</v>
      </c>
      <c r="C55" s="102" t="s">
        <v>245</v>
      </c>
      <c r="D55" s="102" t="s">
        <v>245</v>
      </c>
      <c r="E55" s="102" t="s">
        <v>246</v>
      </c>
      <c r="F55" s="102" t="s">
        <v>247</v>
      </c>
      <c r="G55" s="105" t="s">
        <v>248</v>
      </c>
    </row>
    <row r="56" spans="2:7" x14ac:dyDescent="0.35">
      <c r="B56" s="102" t="str">
        <f>Currencies[[#This Row],[Country]]&amp;" - "&amp;Currencies[[#This Row],[Currency Name]]&amp;", "&amp;Currencies[[#This Row],[ISO Code]]</f>
        <v>Guernsey - Pound, GGP</v>
      </c>
      <c r="C56" s="102" t="s">
        <v>249</v>
      </c>
      <c r="D56" s="102" t="s">
        <v>249</v>
      </c>
      <c r="E56" s="102" t="s">
        <v>215</v>
      </c>
      <c r="F56" s="102" t="s">
        <v>250</v>
      </c>
      <c r="G56" s="105" t="s">
        <v>217</v>
      </c>
    </row>
    <row r="57" spans="2:7" x14ac:dyDescent="0.35">
      <c r="B57" s="102" t="str">
        <f>Currencies[[#This Row],[Country]]&amp;" - "&amp;Currencies[[#This Row],[Currency Name]]&amp;", "&amp;Currencies[[#This Row],[ISO Code]]</f>
        <v>Guyana - Dollar, GYD</v>
      </c>
      <c r="C57" s="102" t="s">
        <v>251</v>
      </c>
      <c r="D57" s="102" t="s">
        <v>251</v>
      </c>
      <c r="E57" s="102" t="s">
        <v>109</v>
      </c>
      <c r="F57" s="102" t="s">
        <v>252</v>
      </c>
      <c r="G57" s="105" t="s">
        <v>110</v>
      </c>
    </row>
    <row r="58" spans="2:7" x14ac:dyDescent="0.35">
      <c r="B58" s="102" t="str">
        <f>Currencies[[#This Row],[Country]]&amp;" - "&amp;Currencies[[#This Row],[Currency Name]]&amp;", "&amp;Currencies[[#This Row],[ISO Code]]</f>
        <v>Honduras - Lempira, HNL</v>
      </c>
      <c r="C58" s="102" t="s">
        <v>253</v>
      </c>
      <c r="D58" s="102" t="s">
        <v>253</v>
      </c>
      <c r="E58" s="102" t="s">
        <v>254</v>
      </c>
      <c r="F58" s="102" t="s">
        <v>255</v>
      </c>
      <c r="G58" s="105" t="s">
        <v>256</v>
      </c>
    </row>
    <row r="59" spans="2:7" x14ac:dyDescent="0.35">
      <c r="B59" s="102" t="str">
        <f>Currencies[[#This Row],[Country]]&amp;" - "&amp;Currencies[[#This Row],[Currency Name]]&amp;", "&amp;Currencies[[#This Row],[ISO Code]]</f>
        <v>Hong Kong - Dollar, HKD</v>
      </c>
      <c r="C59" s="102" t="s">
        <v>257</v>
      </c>
      <c r="D59" s="102" t="s">
        <v>257</v>
      </c>
      <c r="E59" s="102" t="s">
        <v>109</v>
      </c>
      <c r="F59" s="102" t="s">
        <v>258</v>
      </c>
      <c r="G59" s="105" t="s">
        <v>110</v>
      </c>
    </row>
    <row r="60" spans="2:7" x14ac:dyDescent="0.35">
      <c r="B60" s="102" t="str">
        <f>Currencies[[#This Row],[Country]]&amp;" - "&amp;Currencies[[#This Row],[Currency Name]]&amp;", "&amp;Currencies[[#This Row],[ISO Code]]</f>
        <v>Hungary - Forint, HUF</v>
      </c>
      <c r="C60" s="102" t="s">
        <v>259</v>
      </c>
      <c r="D60" s="102" t="s">
        <v>259</v>
      </c>
      <c r="E60" s="102" t="s">
        <v>260</v>
      </c>
      <c r="F60" s="102" t="s">
        <v>261</v>
      </c>
      <c r="G60" s="105" t="s">
        <v>262</v>
      </c>
    </row>
    <row r="61" spans="2:7" x14ac:dyDescent="0.35">
      <c r="B61" s="102" t="str">
        <f>Currencies[[#This Row],[Country]]&amp;" - "&amp;Currencies[[#This Row],[Currency Name]]&amp;", "&amp;Currencies[[#This Row],[ISO Code]]</f>
        <v>Iceland - Krona, ISK</v>
      </c>
      <c r="C61" s="102" t="s">
        <v>263</v>
      </c>
      <c r="D61" s="102" t="s">
        <v>263</v>
      </c>
      <c r="E61" s="102" t="s">
        <v>264</v>
      </c>
      <c r="F61" s="102" t="s">
        <v>265</v>
      </c>
      <c r="G61" s="105" t="s">
        <v>208</v>
      </c>
    </row>
    <row r="62" spans="2:7" x14ac:dyDescent="0.35">
      <c r="B62" s="102" t="str">
        <f>Currencies[[#This Row],[Country]]&amp;" - "&amp;Currencies[[#This Row],[Currency Name]]&amp;", "&amp;Currencies[[#This Row],[ISO Code]]</f>
        <v>India - Rupee, INR</v>
      </c>
      <c r="C62" s="102" t="s">
        <v>266</v>
      </c>
      <c r="D62" s="102" t="s">
        <v>266</v>
      </c>
      <c r="E62" s="102" t="s">
        <v>267</v>
      </c>
      <c r="F62" s="102" t="s">
        <v>268</v>
      </c>
      <c r="G62" s="105" t="s">
        <v>269</v>
      </c>
    </row>
    <row r="63" spans="2:7" x14ac:dyDescent="0.35">
      <c r="B63" s="102" t="str">
        <f>Currencies[[#This Row],[Country]]&amp;" - "&amp;Currencies[[#This Row],[Currency Name]]&amp;", "&amp;Currencies[[#This Row],[ISO Code]]</f>
        <v>Indonesia - Rupiah, IDR</v>
      </c>
      <c r="C63" s="102" t="s">
        <v>270</v>
      </c>
      <c r="D63" s="102" t="s">
        <v>270</v>
      </c>
      <c r="E63" s="102" t="s">
        <v>271</v>
      </c>
      <c r="F63" s="102" t="s">
        <v>272</v>
      </c>
      <c r="G63" s="105" t="s">
        <v>273</v>
      </c>
    </row>
    <row r="64" spans="2:7" x14ac:dyDescent="0.35">
      <c r="B64" s="102" t="str">
        <f>Currencies[[#This Row],[Country]]&amp;" - "&amp;Currencies[[#This Row],[Currency Name]]&amp;", "&amp;Currencies[[#This Row],[ISO Code]]</f>
        <v>Iran - Rial, IRR</v>
      </c>
      <c r="C64" s="102" t="s">
        <v>274</v>
      </c>
      <c r="D64" s="102" t="s">
        <v>274</v>
      </c>
      <c r="E64" s="102" t="s">
        <v>275</v>
      </c>
      <c r="F64" s="102" t="s">
        <v>276</v>
      </c>
      <c r="G64" s="105" t="s">
        <v>277</v>
      </c>
    </row>
    <row r="65" spans="2:7" x14ac:dyDescent="0.35">
      <c r="B65" s="102" t="str">
        <f>Currencies[[#This Row],[Country]]&amp;" - "&amp;Currencies[[#This Row],[Currency Name]]&amp;", "&amp;Currencies[[#This Row],[ISO Code]]</f>
        <v>Ireland - Euro, EUR</v>
      </c>
      <c r="C65" s="102" t="s">
        <v>278</v>
      </c>
      <c r="D65" s="102" t="s">
        <v>128</v>
      </c>
      <c r="E65" s="102" t="s">
        <v>129</v>
      </c>
      <c r="F65" s="102" t="s">
        <v>130</v>
      </c>
      <c r="G65" s="105" t="s">
        <v>131</v>
      </c>
    </row>
    <row r="66" spans="2:7" x14ac:dyDescent="0.35">
      <c r="B66" s="102" t="str">
        <f>Currencies[[#This Row],[Country]]&amp;" - "&amp;Currencies[[#This Row],[Currency Name]]&amp;", "&amp;Currencies[[#This Row],[ISO Code]]</f>
        <v>Isle of Man - Pound, IMP</v>
      </c>
      <c r="C66" s="102" t="s">
        <v>279</v>
      </c>
      <c r="D66" s="102" t="s">
        <v>279</v>
      </c>
      <c r="E66" s="102" t="s">
        <v>215</v>
      </c>
      <c r="F66" s="102" t="s">
        <v>280</v>
      </c>
      <c r="G66" s="105" t="s">
        <v>217</v>
      </c>
    </row>
    <row r="67" spans="2:7" x14ac:dyDescent="0.35">
      <c r="B67" s="102" t="str">
        <f>Currencies[[#This Row],[Country]]&amp;" - "&amp;Currencies[[#This Row],[Currency Name]]&amp;", "&amp;Currencies[[#This Row],[ISO Code]]</f>
        <v>Israel - Shekel, ILS</v>
      </c>
      <c r="C67" s="102" t="s">
        <v>281</v>
      </c>
      <c r="D67" s="102" t="s">
        <v>281</v>
      </c>
      <c r="E67" s="102" t="s">
        <v>282</v>
      </c>
      <c r="F67" s="102" t="s">
        <v>283</v>
      </c>
      <c r="G67" s="105" t="s">
        <v>284</v>
      </c>
    </row>
    <row r="68" spans="2:7" x14ac:dyDescent="0.35">
      <c r="B68" s="102" t="str">
        <f>Currencies[[#This Row],[Country]]&amp;" - "&amp;Currencies[[#This Row],[Currency Name]]&amp;", "&amp;Currencies[[#This Row],[ISO Code]]</f>
        <v>Italy - Euro, EUR</v>
      </c>
      <c r="C68" s="102" t="s">
        <v>285</v>
      </c>
      <c r="D68" s="102" t="s">
        <v>128</v>
      </c>
      <c r="E68" s="102" t="s">
        <v>129</v>
      </c>
      <c r="F68" s="102" t="s">
        <v>130</v>
      </c>
      <c r="G68" s="105" t="s">
        <v>131</v>
      </c>
    </row>
    <row r="69" spans="2:7" x14ac:dyDescent="0.35">
      <c r="B69" s="102" t="str">
        <f>Currencies[[#This Row],[Country]]&amp;" - "&amp;Currencies[[#This Row],[Currency Name]]&amp;", "&amp;Currencies[[#This Row],[ISO Code]]</f>
        <v>Jamaica - Dollar, JMD</v>
      </c>
      <c r="C69" s="102" t="s">
        <v>286</v>
      </c>
      <c r="D69" s="102" t="s">
        <v>286</v>
      </c>
      <c r="E69" s="102" t="s">
        <v>109</v>
      </c>
      <c r="F69" s="102" t="s">
        <v>287</v>
      </c>
      <c r="G69" s="105" t="s">
        <v>288</v>
      </c>
    </row>
    <row r="70" spans="2:7" x14ac:dyDescent="0.35">
      <c r="B70" s="102" t="str">
        <f>Currencies[[#This Row],[Country]]&amp;" - "&amp;Currencies[[#This Row],[Currency Name]]&amp;", "&amp;Currencies[[#This Row],[ISO Code]]</f>
        <v>Japan - Yen, JPY</v>
      </c>
      <c r="C70" s="102" t="s">
        <v>289</v>
      </c>
      <c r="D70" s="102" t="s">
        <v>289</v>
      </c>
      <c r="E70" s="102" t="s">
        <v>290</v>
      </c>
      <c r="F70" s="102" t="s">
        <v>291</v>
      </c>
      <c r="G70" s="105" t="s">
        <v>186</v>
      </c>
    </row>
    <row r="71" spans="2:7" x14ac:dyDescent="0.35">
      <c r="B71" s="102" t="str">
        <f>Currencies[[#This Row],[Country]]&amp;" - "&amp;Currencies[[#This Row],[Currency Name]]&amp;", "&amp;Currencies[[#This Row],[ISO Code]]</f>
        <v>Jersey - Pound, JEP</v>
      </c>
      <c r="C71" s="102" t="s">
        <v>292</v>
      </c>
      <c r="D71" s="102" t="s">
        <v>292</v>
      </c>
      <c r="E71" s="102" t="s">
        <v>215</v>
      </c>
      <c r="F71" s="102" t="s">
        <v>293</v>
      </c>
      <c r="G71" s="105" t="s">
        <v>217</v>
      </c>
    </row>
    <row r="72" spans="2:7" x14ac:dyDescent="0.35">
      <c r="B72" s="102" t="str">
        <f>Currencies[[#This Row],[Country]]&amp;" - "&amp;Currencies[[#This Row],[Currency Name]]&amp;", "&amp;Currencies[[#This Row],[ISO Code]]</f>
        <v>Kazakhstan - Tenge, KZT</v>
      </c>
      <c r="C72" s="102" t="s">
        <v>294</v>
      </c>
      <c r="D72" s="102" t="s">
        <v>294</v>
      </c>
      <c r="E72" s="102" t="s">
        <v>295</v>
      </c>
      <c r="F72" s="102" t="s">
        <v>296</v>
      </c>
      <c r="G72" s="105" t="s">
        <v>172</v>
      </c>
    </row>
    <row r="73" spans="2:7" x14ac:dyDescent="0.35">
      <c r="B73" s="102" t="str">
        <f>Currencies[[#This Row],[Country]]&amp;" - "&amp;Currencies[[#This Row],[Currency Name]]&amp;", "&amp;Currencies[[#This Row],[ISO Code]]</f>
        <v>Korea (North) - Won, KPW</v>
      </c>
      <c r="C73" s="102" t="s">
        <v>297</v>
      </c>
      <c r="D73" s="102" t="s">
        <v>297</v>
      </c>
      <c r="E73" s="102" t="s">
        <v>298</v>
      </c>
      <c r="F73" s="102" t="s">
        <v>299</v>
      </c>
      <c r="G73" s="105" t="s">
        <v>300</v>
      </c>
    </row>
    <row r="74" spans="2:7" x14ac:dyDescent="0.35">
      <c r="B74" s="102" t="str">
        <f>Currencies[[#This Row],[Country]]&amp;" - "&amp;Currencies[[#This Row],[Currency Name]]&amp;", "&amp;Currencies[[#This Row],[ISO Code]]</f>
        <v>Korea (South) - Won, KRW</v>
      </c>
      <c r="C74" s="102" t="s">
        <v>301</v>
      </c>
      <c r="D74" s="102" t="s">
        <v>301</v>
      </c>
      <c r="E74" s="102" t="s">
        <v>298</v>
      </c>
      <c r="F74" s="102" t="s">
        <v>302</v>
      </c>
      <c r="G74" s="105" t="s">
        <v>300</v>
      </c>
    </row>
    <row r="75" spans="2:7" x14ac:dyDescent="0.35">
      <c r="B75" s="102" t="str">
        <f>Currencies[[#This Row],[Country]]&amp;" - "&amp;Currencies[[#This Row],[Currency Name]]&amp;", "&amp;Currencies[[#This Row],[ISO Code]]</f>
        <v>Kyrgyzstan - Som, KGS</v>
      </c>
      <c r="C75" s="102" t="s">
        <v>303</v>
      </c>
      <c r="D75" s="102" t="s">
        <v>303</v>
      </c>
      <c r="E75" s="102" t="s">
        <v>304</v>
      </c>
      <c r="F75" s="102" t="s">
        <v>305</v>
      </c>
      <c r="G75" s="105" t="s">
        <v>172</v>
      </c>
    </row>
    <row r="76" spans="2:7" x14ac:dyDescent="0.35">
      <c r="B76" s="102" t="str">
        <f>Currencies[[#This Row],[Country]]&amp;" - "&amp;Currencies[[#This Row],[Currency Name]]&amp;", "&amp;Currencies[[#This Row],[ISO Code]]</f>
        <v>Laos - Kip, LAK</v>
      </c>
      <c r="C76" s="102" t="s">
        <v>306</v>
      </c>
      <c r="D76" s="102" t="s">
        <v>306</v>
      </c>
      <c r="E76" s="102" t="s">
        <v>307</v>
      </c>
      <c r="F76" s="102" t="s">
        <v>308</v>
      </c>
      <c r="G76" s="105" t="s">
        <v>309</v>
      </c>
    </row>
    <row r="77" spans="2:7" x14ac:dyDescent="0.35">
      <c r="B77" s="102" t="str">
        <f>Currencies[[#This Row],[Country]]&amp;" - "&amp;Currencies[[#This Row],[Currency Name]]&amp;", "&amp;Currencies[[#This Row],[ISO Code]]</f>
        <v>Latvia - Euro, EUR</v>
      </c>
      <c r="C77" s="102" t="s">
        <v>310</v>
      </c>
      <c r="D77" s="102" t="s">
        <v>128</v>
      </c>
      <c r="E77" s="102" t="s">
        <v>129</v>
      </c>
      <c r="F77" s="102" t="s">
        <v>130</v>
      </c>
      <c r="G77" s="105" t="s">
        <v>131</v>
      </c>
    </row>
    <row r="78" spans="2:7" x14ac:dyDescent="0.35">
      <c r="B78" s="102" t="str">
        <f>Currencies[[#This Row],[Country]]&amp;" - "&amp;Currencies[[#This Row],[Currency Name]]&amp;", "&amp;Currencies[[#This Row],[ISO Code]]</f>
        <v>Latvia - Lat, LVL</v>
      </c>
      <c r="C78" s="102" t="s">
        <v>310</v>
      </c>
      <c r="D78" s="102" t="s">
        <v>310</v>
      </c>
      <c r="E78" s="102" t="s">
        <v>311</v>
      </c>
      <c r="F78" s="102" t="s">
        <v>312</v>
      </c>
      <c r="G78" s="105" t="s">
        <v>313</v>
      </c>
    </row>
    <row r="79" spans="2:7" x14ac:dyDescent="0.35">
      <c r="B79" s="102" t="str">
        <f>Currencies[[#This Row],[Country]]&amp;" - "&amp;Currencies[[#This Row],[Currency Name]]&amp;", "&amp;Currencies[[#This Row],[ISO Code]]</f>
        <v>Lebanon - Pound, LBP</v>
      </c>
      <c r="C79" s="102" t="s">
        <v>314</v>
      </c>
      <c r="D79" s="102" t="s">
        <v>314</v>
      </c>
      <c r="E79" s="102" t="s">
        <v>215</v>
      </c>
      <c r="F79" s="102" t="s">
        <v>315</v>
      </c>
      <c r="G79" s="105" t="s">
        <v>217</v>
      </c>
    </row>
    <row r="80" spans="2:7" x14ac:dyDescent="0.35">
      <c r="B80" s="102" t="str">
        <f>Currencies[[#This Row],[Country]]&amp;" - "&amp;Currencies[[#This Row],[Currency Name]]&amp;", "&amp;Currencies[[#This Row],[ISO Code]]</f>
        <v>Liberia - Dollar, LRD</v>
      </c>
      <c r="C80" s="102" t="s">
        <v>316</v>
      </c>
      <c r="D80" s="102" t="s">
        <v>316</v>
      </c>
      <c r="E80" s="102" t="s">
        <v>109</v>
      </c>
      <c r="F80" s="102" t="s">
        <v>317</v>
      </c>
      <c r="G80" s="105" t="s">
        <v>110</v>
      </c>
    </row>
    <row r="81" spans="2:7" x14ac:dyDescent="0.35">
      <c r="B81" s="102" t="str">
        <f>Currencies[[#This Row],[Country]]&amp;" - "&amp;Currencies[[#This Row],[Currency Name]]&amp;", "&amp;Currencies[[#This Row],[ISO Code]]</f>
        <v>Lithuania - Euro, EUR</v>
      </c>
      <c r="C81" s="102" t="s">
        <v>318</v>
      </c>
      <c r="D81" s="102" t="s">
        <v>128</v>
      </c>
      <c r="E81" s="102" t="s">
        <v>129</v>
      </c>
      <c r="F81" s="102" t="s">
        <v>130</v>
      </c>
      <c r="G81" s="105" t="s">
        <v>131</v>
      </c>
    </row>
    <row r="82" spans="2:7" x14ac:dyDescent="0.35">
      <c r="B82" s="102" t="str">
        <f>Currencies[[#This Row],[Country]]&amp;" - "&amp;Currencies[[#This Row],[Currency Name]]&amp;", "&amp;Currencies[[#This Row],[ISO Code]]</f>
        <v>Lithuania - Litas, LTL</v>
      </c>
      <c r="C82" s="102" t="s">
        <v>318</v>
      </c>
      <c r="D82" s="102" t="s">
        <v>318</v>
      </c>
      <c r="E82" s="102" t="s">
        <v>319</v>
      </c>
      <c r="F82" s="102" t="s">
        <v>320</v>
      </c>
      <c r="G82" s="105" t="s">
        <v>321</v>
      </c>
    </row>
    <row r="83" spans="2:7" x14ac:dyDescent="0.35">
      <c r="B83" s="102" t="str">
        <f>Currencies[[#This Row],[Country]]&amp;" - "&amp;Currencies[[#This Row],[Currency Name]]&amp;", "&amp;Currencies[[#This Row],[ISO Code]]</f>
        <v>Luxembourg - Euro, EUR</v>
      </c>
      <c r="C83" s="102" t="s">
        <v>322</v>
      </c>
      <c r="D83" s="102" t="s">
        <v>128</v>
      </c>
      <c r="E83" s="102" t="s">
        <v>129</v>
      </c>
      <c r="F83" s="102" t="s">
        <v>130</v>
      </c>
      <c r="G83" s="105" t="s">
        <v>131</v>
      </c>
    </row>
    <row r="84" spans="2:7" x14ac:dyDescent="0.35">
      <c r="B84" s="102" t="str">
        <f>Currencies[[#This Row],[Country]]&amp;" - "&amp;Currencies[[#This Row],[Currency Name]]&amp;", "&amp;Currencies[[#This Row],[ISO Code]]</f>
        <v>Macedonia - Denar, MKD</v>
      </c>
      <c r="C84" s="102" t="s">
        <v>323</v>
      </c>
      <c r="D84" s="102" t="s">
        <v>323</v>
      </c>
      <c r="E84" s="102" t="s">
        <v>324</v>
      </c>
      <c r="F84" s="102" t="s">
        <v>325</v>
      </c>
      <c r="G84" s="105" t="s">
        <v>326</v>
      </c>
    </row>
    <row r="85" spans="2:7" x14ac:dyDescent="0.35">
      <c r="B85" s="102" t="str">
        <f>Currencies[[#This Row],[Country]]&amp;" - "&amp;Currencies[[#This Row],[Currency Name]]&amp;", "&amp;Currencies[[#This Row],[ISO Code]]</f>
        <v>Malaysia - Ringgit, MYR</v>
      </c>
      <c r="C85" s="102" t="s">
        <v>327</v>
      </c>
      <c r="D85" s="102" t="s">
        <v>327</v>
      </c>
      <c r="E85" s="102" t="s">
        <v>328</v>
      </c>
      <c r="F85" s="102" t="s">
        <v>329</v>
      </c>
      <c r="G85" s="105" t="s">
        <v>330</v>
      </c>
    </row>
    <row r="86" spans="2:7" x14ac:dyDescent="0.35">
      <c r="B86" s="102" t="str">
        <f>Currencies[[#This Row],[Country]]&amp;" - "&amp;Currencies[[#This Row],[Currency Name]]&amp;", "&amp;Currencies[[#This Row],[ISO Code]]</f>
        <v>Malta - Euro, EUR</v>
      </c>
      <c r="C86" s="102" t="s">
        <v>331</v>
      </c>
      <c r="D86" s="102" t="s">
        <v>128</v>
      </c>
      <c r="E86" s="102" t="s">
        <v>129</v>
      </c>
      <c r="F86" s="102" t="s">
        <v>130</v>
      </c>
      <c r="G86" s="105" t="s">
        <v>131</v>
      </c>
    </row>
    <row r="87" spans="2:7" x14ac:dyDescent="0.35">
      <c r="B87" s="102" t="str">
        <f>Currencies[[#This Row],[Country]]&amp;" - "&amp;Currencies[[#This Row],[Currency Name]]&amp;", "&amp;Currencies[[#This Row],[ISO Code]]</f>
        <v>Mauritius - Rupee, MUR</v>
      </c>
      <c r="C87" s="102" t="s">
        <v>332</v>
      </c>
      <c r="D87" s="102" t="s">
        <v>332</v>
      </c>
      <c r="E87" s="102" t="s">
        <v>267</v>
      </c>
      <c r="F87" s="102" t="s">
        <v>333</v>
      </c>
      <c r="G87" s="105" t="s">
        <v>334</v>
      </c>
    </row>
    <row r="88" spans="2:7" x14ac:dyDescent="0.35">
      <c r="B88" s="102" t="str">
        <f>Currencies[[#This Row],[Country]]&amp;" - "&amp;Currencies[[#This Row],[Currency Name]]&amp;", "&amp;Currencies[[#This Row],[ISO Code]]</f>
        <v>Mexico - Peso, MXN</v>
      </c>
      <c r="C88" s="102" t="s">
        <v>335</v>
      </c>
      <c r="D88" s="102" t="s">
        <v>335</v>
      </c>
      <c r="E88" s="102" t="s">
        <v>119</v>
      </c>
      <c r="F88" s="102" t="s">
        <v>336</v>
      </c>
      <c r="G88" s="105" t="s">
        <v>110</v>
      </c>
    </row>
    <row r="89" spans="2:7" x14ac:dyDescent="0.35">
      <c r="B89" s="102" t="str">
        <f>Currencies[[#This Row],[Country]]&amp;" - "&amp;Currencies[[#This Row],[Currency Name]]&amp;", "&amp;Currencies[[#This Row],[ISO Code]]</f>
        <v>Mongolia - Tughrik, MNT</v>
      </c>
      <c r="C89" s="102" t="s">
        <v>337</v>
      </c>
      <c r="D89" s="102" t="s">
        <v>337</v>
      </c>
      <c r="E89" s="102" t="s">
        <v>338</v>
      </c>
      <c r="F89" s="102" t="s">
        <v>339</v>
      </c>
      <c r="G89" s="105" t="s">
        <v>340</v>
      </c>
    </row>
    <row r="90" spans="2:7" x14ac:dyDescent="0.35">
      <c r="B90" s="102" t="str">
        <f>Currencies[[#This Row],[Country]]&amp;" - "&amp;Currencies[[#This Row],[Currency Name]]&amp;", "&amp;Currencies[[#This Row],[ISO Code]]</f>
        <v>Mozambique - Metical, MZN</v>
      </c>
      <c r="C90" s="102" t="s">
        <v>341</v>
      </c>
      <c r="D90" s="102" t="s">
        <v>341</v>
      </c>
      <c r="E90" s="102" t="s">
        <v>342</v>
      </c>
      <c r="F90" s="102" t="s">
        <v>343</v>
      </c>
      <c r="G90" s="105" t="s">
        <v>344</v>
      </c>
    </row>
    <row r="91" spans="2:7" x14ac:dyDescent="0.35">
      <c r="B91" s="102" t="str">
        <f>Currencies[[#This Row],[Country]]&amp;" - "&amp;Currencies[[#This Row],[Currency Name]]&amp;", "&amp;Currencies[[#This Row],[ISO Code]]</f>
        <v>Namibia - Dollar, NAD</v>
      </c>
      <c r="C91" s="102" t="s">
        <v>345</v>
      </c>
      <c r="D91" s="102" t="s">
        <v>345</v>
      </c>
      <c r="E91" s="102" t="s">
        <v>109</v>
      </c>
      <c r="F91" s="102" t="s">
        <v>346</v>
      </c>
      <c r="G91" s="105" t="s">
        <v>110</v>
      </c>
    </row>
    <row r="92" spans="2:7" x14ac:dyDescent="0.35">
      <c r="B92" s="102" t="str">
        <f>Currencies[[#This Row],[Country]]&amp;" - "&amp;Currencies[[#This Row],[Currency Name]]&amp;", "&amp;Currencies[[#This Row],[ISO Code]]</f>
        <v>Nepal - Rupee, NPR</v>
      </c>
      <c r="C92" s="102" t="s">
        <v>347</v>
      </c>
      <c r="D92" s="102" t="s">
        <v>347</v>
      </c>
      <c r="E92" s="102" t="s">
        <v>267</v>
      </c>
      <c r="F92" s="102" t="s">
        <v>348</v>
      </c>
      <c r="G92" s="105" t="s">
        <v>334</v>
      </c>
    </row>
    <row r="93" spans="2:7" x14ac:dyDescent="0.35">
      <c r="B93" s="102" t="str">
        <f>Currencies[[#This Row],[Country]]&amp;" - "&amp;Currencies[[#This Row],[Currency Name]]&amp;", "&amp;Currencies[[#This Row],[ISO Code]]</f>
        <v>Netherlands - Antilles Guilder, ANG</v>
      </c>
      <c r="C93" s="102" t="s">
        <v>349</v>
      </c>
      <c r="D93" s="102" t="s">
        <v>349</v>
      </c>
      <c r="E93" s="102" t="s">
        <v>350</v>
      </c>
      <c r="F93" s="102" t="s">
        <v>351</v>
      </c>
      <c r="G93" s="105" t="s">
        <v>124</v>
      </c>
    </row>
    <row r="94" spans="2:7" x14ac:dyDescent="0.35">
      <c r="B94" s="102" t="str">
        <f>Currencies[[#This Row],[Country]]&amp;" - "&amp;Currencies[[#This Row],[Currency Name]]&amp;", "&amp;Currencies[[#This Row],[ISO Code]]</f>
        <v>Netherlands - Euro, EUR</v>
      </c>
      <c r="C94" s="102" t="s">
        <v>349</v>
      </c>
      <c r="D94" s="102" t="s">
        <v>128</v>
      </c>
      <c r="E94" s="102" t="s">
        <v>129</v>
      </c>
      <c r="F94" s="102" t="s">
        <v>130</v>
      </c>
      <c r="G94" s="105" t="s">
        <v>131</v>
      </c>
    </row>
    <row r="95" spans="2:7" x14ac:dyDescent="0.35">
      <c r="B95" s="102" t="str">
        <f>Currencies[[#This Row],[Country]]&amp;" - "&amp;Currencies[[#This Row],[Currency Name]]&amp;", "&amp;Currencies[[#This Row],[ISO Code]]</f>
        <v>New Caledonia - CFP Franc, XPF</v>
      </c>
      <c r="C95" s="102" t="s">
        <v>352</v>
      </c>
      <c r="D95" s="102" t="s">
        <v>228</v>
      </c>
      <c r="E95" s="102" t="s">
        <v>230</v>
      </c>
      <c r="F95" s="102" t="s">
        <v>231</v>
      </c>
      <c r="G95" s="105" t="s">
        <v>232</v>
      </c>
    </row>
    <row r="96" spans="2:7" x14ac:dyDescent="0.35">
      <c r="B96" s="102" t="str">
        <f>Currencies[[#This Row],[Country]]&amp;" - "&amp;Currencies[[#This Row],[Currency Name]]&amp;", "&amp;Currencies[[#This Row],[ISO Code]]</f>
        <v>New Zealand - Dollar, NZD</v>
      </c>
      <c r="C96" s="102" t="s">
        <v>353</v>
      </c>
      <c r="D96" s="102" t="s">
        <v>353</v>
      </c>
      <c r="E96" s="102" t="s">
        <v>109</v>
      </c>
      <c r="F96" s="102" t="s">
        <v>354</v>
      </c>
      <c r="G96" s="105" t="s">
        <v>110</v>
      </c>
    </row>
    <row r="97" spans="2:7" x14ac:dyDescent="0.35">
      <c r="B97" s="102" t="str">
        <f>Currencies[[#This Row],[Country]]&amp;" - "&amp;Currencies[[#This Row],[Currency Name]]&amp;", "&amp;Currencies[[#This Row],[ISO Code]]</f>
        <v>Nicaragua - Cordoba, NIO</v>
      </c>
      <c r="C97" s="102" t="s">
        <v>355</v>
      </c>
      <c r="D97" s="102" t="s">
        <v>355</v>
      </c>
      <c r="E97" s="102" t="s">
        <v>356</v>
      </c>
      <c r="F97" s="102" t="s">
        <v>357</v>
      </c>
      <c r="G97" s="105" t="s">
        <v>358</v>
      </c>
    </row>
    <row r="98" spans="2:7" x14ac:dyDescent="0.35">
      <c r="B98" s="102" t="str">
        <f>Currencies[[#This Row],[Country]]&amp;" - "&amp;Currencies[[#This Row],[Currency Name]]&amp;", "&amp;Currencies[[#This Row],[ISO Code]]</f>
        <v>Nigeria - Naira, NGN</v>
      </c>
      <c r="C98" s="102" t="s">
        <v>359</v>
      </c>
      <c r="D98" s="102" t="s">
        <v>359</v>
      </c>
      <c r="E98" s="102" t="s">
        <v>360</v>
      </c>
      <c r="F98" s="102" t="s">
        <v>361</v>
      </c>
      <c r="G98" s="105" t="s">
        <v>362</v>
      </c>
    </row>
    <row r="99" spans="2:7" x14ac:dyDescent="0.35">
      <c r="B99" s="102" t="str">
        <f>Currencies[[#This Row],[Country]]&amp;" - "&amp;Currencies[[#This Row],[Currency Name]]&amp;", "&amp;Currencies[[#This Row],[ISO Code]]</f>
        <v>Norway - Krone, NOK</v>
      </c>
      <c r="C99" s="102" t="s">
        <v>363</v>
      </c>
      <c r="D99" s="102" t="s">
        <v>363</v>
      </c>
      <c r="E99" s="102" t="s">
        <v>206</v>
      </c>
      <c r="F99" s="102" t="s">
        <v>364</v>
      </c>
      <c r="G99" s="105" t="s">
        <v>208</v>
      </c>
    </row>
    <row r="100" spans="2:7" x14ac:dyDescent="0.35">
      <c r="B100" s="102" t="str">
        <f>Currencies[[#This Row],[Country]]&amp;" - "&amp;Currencies[[#This Row],[Currency Name]]&amp;", "&amp;Currencies[[#This Row],[ISO Code]]</f>
        <v>Oman - Rial, OMR</v>
      </c>
      <c r="C100" s="102" t="s">
        <v>365</v>
      </c>
      <c r="D100" s="102" t="s">
        <v>365</v>
      </c>
      <c r="E100" s="102" t="s">
        <v>275</v>
      </c>
      <c r="F100" s="102" t="s">
        <v>366</v>
      </c>
      <c r="G100" s="105" t="s">
        <v>277</v>
      </c>
    </row>
    <row r="101" spans="2:7" x14ac:dyDescent="0.35">
      <c r="B101" s="102" t="str">
        <f>Currencies[[#This Row],[Country]]&amp;" - "&amp;Currencies[[#This Row],[Currency Name]]&amp;", "&amp;Currencies[[#This Row],[ISO Code]]</f>
        <v>Pakistan - Rupee, PKR</v>
      </c>
      <c r="C101" s="102" t="s">
        <v>367</v>
      </c>
      <c r="D101" s="102" t="s">
        <v>367</v>
      </c>
      <c r="E101" s="102" t="s">
        <v>267</v>
      </c>
      <c r="F101" s="102" t="s">
        <v>368</v>
      </c>
      <c r="G101" s="105" t="s">
        <v>334</v>
      </c>
    </row>
    <row r="102" spans="2:7" x14ac:dyDescent="0.35">
      <c r="B102" s="102" t="str">
        <f>Currencies[[#This Row],[Country]]&amp;" - "&amp;Currencies[[#This Row],[Currency Name]]&amp;", "&amp;Currencies[[#This Row],[ISO Code]]</f>
        <v>Panama - Balboa, PAB</v>
      </c>
      <c r="C102" s="102" t="s">
        <v>369</v>
      </c>
      <c r="D102" s="102" t="s">
        <v>369</v>
      </c>
      <c r="E102" s="102" t="s">
        <v>370</v>
      </c>
      <c r="F102" s="102" t="s">
        <v>371</v>
      </c>
      <c r="G102" s="105" t="s">
        <v>372</v>
      </c>
    </row>
    <row r="103" spans="2:7" x14ac:dyDescent="0.35">
      <c r="B103" s="102" t="str">
        <f>Currencies[[#This Row],[Country]]&amp;" - "&amp;Currencies[[#This Row],[Currency Name]]&amp;", "&amp;Currencies[[#This Row],[ISO Code]]</f>
        <v>Paraguay - Guarani, PYG</v>
      </c>
      <c r="C103" s="102" t="s">
        <v>373</v>
      </c>
      <c r="D103" s="102" t="s">
        <v>373</v>
      </c>
      <c r="E103" s="102" t="s">
        <v>374</v>
      </c>
      <c r="F103" s="102" t="s">
        <v>375</v>
      </c>
      <c r="G103" s="105" t="s">
        <v>376</v>
      </c>
    </row>
    <row r="104" spans="2:7" x14ac:dyDescent="0.35">
      <c r="B104" s="102" t="str">
        <f>Currencies[[#This Row],[Country]]&amp;" - "&amp;Currencies[[#This Row],[Currency Name]]&amp;", "&amp;Currencies[[#This Row],[ISO Code]]</f>
        <v>Peru - Nuevo Sol, PEN</v>
      </c>
      <c r="C104" s="102" t="s">
        <v>377</v>
      </c>
      <c r="D104" s="102" t="s">
        <v>377</v>
      </c>
      <c r="E104" s="102" t="s">
        <v>378</v>
      </c>
      <c r="F104" s="102" t="s">
        <v>379</v>
      </c>
      <c r="G104" s="105" t="s">
        <v>380</v>
      </c>
    </row>
    <row r="105" spans="2:7" x14ac:dyDescent="0.35">
      <c r="B105" s="102" t="str">
        <f>Currencies[[#This Row],[Country]]&amp;" - "&amp;Currencies[[#This Row],[Currency Name]]&amp;", "&amp;Currencies[[#This Row],[ISO Code]]</f>
        <v>Philippines - Peso, PHP</v>
      </c>
      <c r="C105" s="102" t="s">
        <v>381</v>
      </c>
      <c r="D105" s="102" t="s">
        <v>381</v>
      </c>
      <c r="E105" s="102" t="s">
        <v>119</v>
      </c>
      <c r="F105" s="102" t="s">
        <v>382</v>
      </c>
      <c r="G105" s="105" t="s">
        <v>199</v>
      </c>
    </row>
    <row r="106" spans="2:7" x14ac:dyDescent="0.35">
      <c r="B106" s="102" t="str">
        <f>Currencies[[#This Row],[Country]]&amp;" - "&amp;Currencies[[#This Row],[Currency Name]]&amp;", "&amp;Currencies[[#This Row],[ISO Code]]</f>
        <v>Poland - Zloty, PLN</v>
      </c>
      <c r="C106" s="102" t="s">
        <v>383</v>
      </c>
      <c r="D106" s="102" t="s">
        <v>383</v>
      </c>
      <c r="E106" s="102" t="s">
        <v>384</v>
      </c>
      <c r="F106" s="102" t="s">
        <v>385</v>
      </c>
      <c r="G106" s="105" t="s">
        <v>386</v>
      </c>
    </row>
    <row r="107" spans="2:7" x14ac:dyDescent="0.35">
      <c r="B107" s="102" t="str">
        <f>Currencies[[#This Row],[Country]]&amp;" - "&amp;Currencies[[#This Row],[Currency Name]]&amp;", "&amp;Currencies[[#This Row],[ISO Code]]</f>
        <v>Portugal - Euro, EUR</v>
      </c>
      <c r="C107" s="102" t="s">
        <v>387</v>
      </c>
      <c r="D107" s="102" t="s">
        <v>128</v>
      </c>
      <c r="E107" s="102" t="s">
        <v>129</v>
      </c>
      <c r="F107" s="102" t="s">
        <v>130</v>
      </c>
      <c r="G107" s="105" t="s">
        <v>131</v>
      </c>
    </row>
    <row r="108" spans="2:7" x14ac:dyDescent="0.35">
      <c r="B108" s="102" t="str">
        <f>Currencies[[#This Row],[Country]]&amp;" - "&amp;Currencies[[#This Row],[Currency Name]]&amp;", "&amp;Currencies[[#This Row],[ISO Code]]</f>
        <v>Qatar - Riyal, QAR</v>
      </c>
      <c r="C108" s="102" t="s">
        <v>388</v>
      </c>
      <c r="D108" s="102" t="s">
        <v>388</v>
      </c>
      <c r="E108" s="102" t="s">
        <v>389</v>
      </c>
      <c r="F108" s="102" t="s">
        <v>390</v>
      </c>
      <c r="G108" s="105" t="s">
        <v>277</v>
      </c>
    </row>
    <row r="109" spans="2:7" x14ac:dyDescent="0.35">
      <c r="B109" s="102" t="str">
        <f>Currencies[[#This Row],[Country]]&amp;" - "&amp;Currencies[[#This Row],[Currency Name]]&amp;", "&amp;Currencies[[#This Row],[ISO Code]]</f>
        <v>Romania - New Leu, RON</v>
      </c>
      <c r="C109" s="102" t="s">
        <v>391</v>
      </c>
      <c r="D109" s="102" t="s">
        <v>391</v>
      </c>
      <c r="E109" s="102" t="s">
        <v>392</v>
      </c>
      <c r="F109" s="102" t="s">
        <v>393</v>
      </c>
      <c r="G109" s="105" t="s">
        <v>394</v>
      </c>
    </row>
    <row r="110" spans="2:7" x14ac:dyDescent="0.35">
      <c r="B110" s="102" t="str">
        <f>Currencies[[#This Row],[Country]]&amp;" - "&amp;Currencies[[#This Row],[Currency Name]]&amp;", "&amp;Currencies[[#This Row],[ISO Code]]</f>
        <v>Russia - Ruble, RUB</v>
      </c>
      <c r="C110" s="102" t="s">
        <v>395</v>
      </c>
      <c r="D110" s="102" t="s">
        <v>395</v>
      </c>
      <c r="E110" s="102" t="s">
        <v>141</v>
      </c>
      <c r="F110" s="102" t="s">
        <v>396</v>
      </c>
      <c r="G110" s="105" t="s">
        <v>397</v>
      </c>
    </row>
    <row r="111" spans="2:7" x14ac:dyDescent="0.35">
      <c r="B111" s="102" t="str">
        <f>Currencies[[#This Row],[Country]]&amp;" - "&amp;Currencies[[#This Row],[Currency Name]]&amp;", "&amp;Currencies[[#This Row],[ISO Code]]</f>
        <v>Saint Helena - Pound, SHP</v>
      </c>
      <c r="C111" s="102" t="s">
        <v>398</v>
      </c>
      <c r="D111" s="102" t="s">
        <v>398</v>
      </c>
      <c r="E111" s="102" t="s">
        <v>215</v>
      </c>
      <c r="F111" s="102" t="s">
        <v>399</v>
      </c>
      <c r="G111" s="105" t="s">
        <v>217</v>
      </c>
    </row>
    <row r="112" spans="2:7" x14ac:dyDescent="0.35">
      <c r="B112" s="102" t="str">
        <f>Currencies[[#This Row],[Country]]&amp;" - "&amp;Currencies[[#This Row],[Currency Name]]&amp;", "&amp;Currencies[[#This Row],[ISO Code]]</f>
        <v>Saudi Arabia - Riyal, SAR</v>
      </c>
      <c r="C112" s="102" t="s">
        <v>400</v>
      </c>
      <c r="D112" s="102" t="s">
        <v>400</v>
      </c>
      <c r="E112" s="102" t="s">
        <v>389</v>
      </c>
      <c r="F112" s="102" t="s">
        <v>401</v>
      </c>
      <c r="G112" s="105" t="s">
        <v>277</v>
      </c>
    </row>
    <row r="113" spans="2:7" x14ac:dyDescent="0.35">
      <c r="B113" s="102" t="str">
        <f>Currencies[[#This Row],[Country]]&amp;" - "&amp;Currencies[[#This Row],[Currency Name]]&amp;", "&amp;Currencies[[#This Row],[ISO Code]]</f>
        <v>Serbia - Dinar, RSD</v>
      </c>
      <c r="C113" s="102" t="s">
        <v>402</v>
      </c>
      <c r="D113" s="102" t="s">
        <v>402</v>
      </c>
      <c r="E113" s="102" t="s">
        <v>403</v>
      </c>
      <c r="F113" s="102" t="s">
        <v>404</v>
      </c>
      <c r="G113" s="105" t="s">
        <v>405</v>
      </c>
    </row>
    <row r="114" spans="2:7" x14ac:dyDescent="0.35">
      <c r="B114" s="102" t="str">
        <f>Currencies[[#This Row],[Country]]&amp;" - "&amp;Currencies[[#This Row],[Currency Name]]&amp;", "&amp;Currencies[[#This Row],[ISO Code]]</f>
        <v>Seychelles - Rupee, SCR</v>
      </c>
      <c r="C114" s="102" t="s">
        <v>406</v>
      </c>
      <c r="D114" s="102" t="s">
        <v>406</v>
      </c>
      <c r="E114" s="102" t="s">
        <v>267</v>
      </c>
      <c r="F114" s="102" t="s">
        <v>407</v>
      </c>
      <c r="G114" s="105" t="s">
        <v>334</v>
      </c>
    </row>
    <row r="115" spans="2:7" x14ac:dyDescent="0.35">
      <c r="B115" s="102" t="str">
        <f>Currencies[[#This Row],[Country]]&amp;" - "&amp;Currencies[[#This Row],[Currency Name]]&amp;", "&amp;Currencies[[#This Row],[ISO Code]]</f>
        <v>Singapore - Dollar, SGD</v>
      </c>
      <c r="C115" s="102" t="s">
        <v>408</v>
      </c>
      <c r="D115" s="102" t="s">
        <v>408</v>
      </c>
      <c r="E115" s="102" t="s">
        <v>109</v>
      </c>
      <c r="F115" s="102" t="s">
        <v>409</v>
      </c>
      <c r="G115" s="105" t="s">
        <v>110</v>
      </c>
    </row>
    <row r="116" spans="2:7" x14ac:dyDescent="0.35">
      <c r="B116" s="102" t="str">
        <f>Currencies[[#This Row],[Country]]&amp;" - "&amp;Currencies[[#This Row],[Currency Name]]&amp;", "&amp;Currencies[[#This Row],[ISO Code]]</f>
        <v>Slovakia - Euro, EUR</v>
      </c>
      <c r="C116" s="102" t="s">
        <v>410</v>
      </c>
      <c r="D116" s="102" t="s">
        <v>128</v>
      </c>
      <c r="E116" s="102" t="s">
        <v>129</v>
      </c>
      <c r="F116" s="102" t="s">
        <v>130</v>
      </c>
      <c r="G116" s="105" t="s">
        <v>131</v>
      </c>
    </row>
    <row r="117" spans="2:7" x14ac:dyDescent="0.35">
      <c r="B117" s="102" t="str">
        <f>Currencies[[#This Row],[Country]]&amp;" - "&amp;Currencies[[#This Row],[Currency Name]]&amp;", "&amp;Currencies[[#This Row],[ISO Code]]</f>
        <v>Slovenia - Euro, EUR</v>
      </c>
      <c r="C117" s="102" t="s">
        <v>411</v>
      </c>
      <c r="D117" s="102" t="s">
        <v>128</v>
      </c>
      <c r="E117" s="102" t="s">
        <v>129</v>
      </c>
      <c r="F117" s="102" t="s">
        <v>130</v>
      </c>
      <c r="G117" s="105" t="s">
        <v>131</v>
      </c>
    </row>
    <row r="118" spans="2:7" x14ac:dyDescent="0.35">
      <c r="B118" s="102" t="str">
        <f>Currencies[[#This Row],[Country]]&amp;" - "&amp;Currencies[[#This Row],[Currency Name]]&amp;", "&amp;Currencies[[#This Row],[ISO Code]]</f>
        <v>Solomon Islands - Dollar, SBD</v>
      </c>
      <c r="C118" s="102" t="s">
        <v>412</v>
      </c>
      <c r="D118" s="102" t="s">
        <v>412</v>
      </c>
      <c r="E118" s="102" t="s">
        <v>109</v>
      </c>
      <c r="F118" s="102" t="s">
        <v>413</v>
      </c>
      <c r="G118" s="105" t="s">
        <v>110</v>
      </c>
    </row>
    <row r="119" spans="2:7" x14ac:dyDescent="0.35">
      <c r="B119" s="102" t="str">
        <f>Currencies[[#This Row],[Country]]&amp;" - "&amp;Currencies[[#This Row],[Currency Name]]&amp;", "&amp;Currencies[[#This Row],[ISO Code]]</f>
        <v>Somalia - Shilling, SOS</v>
      </c>
      <c r="C119" s="102" t="s">
        <v>414</v>
      </c>
      <c r="D119" s="102" t="s">
        <v>414</v>
      </c>
      <c r="E119" s="102" t="s">
        <v>415</v>
      </c>
      <c r="F119" s="102" t="s">
        <v>416</v>
      </c>
      <c r="G119" s="105" t="s">
        <v>417</v>
      </c>
    </row>
    <row r="120" spans="2:7" x14ac:dyDescent="0.35">
      <c r="B120" s="102" t="str">
        <f>Currencies[[#This Row],[Country]]&amp;" - "&amp;Currencies[[#This Row],[Currency Name]]&amp;", "&amp;Currencies[[#This Row],[ISO Code]]</f>
        <v>South Africa - Rand, ZAR</v>
      </c>
      <c r="C120" s="102" t="s">
        <v>418</v>
      </c>
      <c r="D120" s="102" t="s">
        <v>418</v>
      </c>
      <c r="E120" s="102" t="s">
        <v>419</v>
      </c>
      <c r="F120" s="102" t="s">
        <v>420</v>
      </c>
      <c r="G120" s="105" t="s">
        <v>417</v>
      </c>
    </row>
    <row r="121" spans="2:7" x14ac:dyDescent="0.35">
      <c r="B121" s="102" t="str">
        <f>Currencies[[#This Row],[Country]]&amp;" - "&amp;Currencies[[#This Row],[Currency Name]]&amp;", "&amp;Currencies[[#This Row],[ISO Code]]</f>
        <v>Spain - Euro, EUR</v>
      </c>
      <c r="C121" s="102" t="s">
        <v>421</v>
      </c>
      <c r="D121" s="102" t="s">
        <v>128</v>
      </c>
      <c r="E121" s="102" t="s">
        <v>129</v>
      </c>
      <c r="F121" s="102" t="s">
        <v>130</v>
      </c>
      <c r="G121" s="105" t="s">
        <v>131</v>
      </c>
    </row>
    <row r="122" spans="2:7" x14ac:dyDescent="0.35">
      <c r="B122" s="102" t="str">
        <f>Currencies[[#This Row],[Country]]&amp;" - "&amp;Currencies[[#This Row],[Currency Name]]&amp;", "&amp;Currencies[[#This Row],[ISO Code]]</f>
        <v>Sri Lanka - Rupee, LKR</v>
      </c>
      <c r="C122" s="102" t="s">
        <v>422</v>
      </c>
      <c r="D122" s="102" t="s">
        <v>422</v>
      </c>
      <c r="E122" s="102" t="s">
        <v>267</v>
      </c>
      <c r="F122" s="102" t="s">
        <v>423</v>
      </c>
      <c r="G122" s="105" t="s">
        <v>334</v>
      </c>
    </row>
    <row r="123" spans="2:7" x14ac:dyDescent="0.35">
      <c r="B123" s="102" t="str">
        <f>Currencies[[#This Row],[Country]]&amp;" - "&amp;Currencies[[#This Row],[Currency Name]]&amp;", "&amp;Currencies[[#This Row],[ISO Code]]</f>
        <v>Suriname - Dollar, SRD</v>
      </c>
      <c r="C123" s="102" t="s">
        <v>424</v>
      </c>
      <c r="D123" s="102" t="s">
        <v>424</v>
      </c>
      <c r="E123" s="102" t="s">
        <v>109</v>
      </c>
      <c r="F123" s="102" t="s">
        <v>425</v>
      </c>
      <c r="G123" s="105" t="s">
        <v>110</v>
      </c>
    </row>
    <row r="124" spans="2:7" x14ac:dyDescent="0.35">
      <c r="B124" s="102" t="str">
        <f>Currencies[[#This Row],[Country]]&amp;" - "&amp;Currencies[[#This Row],[Currency Name]]&amp;", "&amp;Currencies[[#This Row],[ISO Code]]</f>
        <v>Sweden - Krona, SEK</v>
      </c>
      <c r="C124" s="102" t="s">
        <v>426</v>
      </c>
      <c r="D124" s="102" t="s">
        <v>426</v>
      </c>
      <c r="E124" s="102" t="s">
        <v>264</v>
      </c>
      <c r="F124" s="102" t="s">
        <v>427</v>
      </c>
      <c r="G124" s="105" t="s">
        <v>208</v>
      </c>
    </row>
    <row r="125" spans="2:7" x14ac:dyDescent="0.35">
      <c r="B125" s="102" t="str">
        <f>Currencies[[#This Row],[Country]]&amp;" - "&amp;Currencies[[#This Row],[Currency Name]]&amp;", "&amp;Currencies[[#This Row],[ISO Code]]</f>
        <v>Switzerland - Franc, CHF</v>
      </c>
      <c r="C125" s="102" t="s">
        <v>428</v>
      </c>
      <c r="D125" s="102" t="s">
        <v>428</v>
      </c>
      <c r="E125" s="102" t="s">
        <v>429</v>
      </c>
      <c r="F125" s="102" t="s">
        <v>430</v>
      </c>
      <c r="G125" s="105" t="s">
        <v>430</v>
      </c>
    </row>
    <row r="126" spans="2:7" x14ac:dyDescent="0.35">
      <c r="B126" s="102" t="str">
        <f>Currencies[[#This Row],[Country]]&amp;" - "&amp;Currencies[[#This Row],[Currency Name]]&amp;", "&amp;Currencies[[#This Row],[ISO Code]]</f>
        <v>Syria - Pound, SYP</v>
      </c>
      <c r="C126" s="102" t="s">
        <v>431</v>
      </c>
      <c r="D126" s="102" t="s">
        <v>431</v>
      </c>
      <c r="E126" s="102" t="s">
        <v>215</v>
      </c>
      <c r="F126" s="102" t="s">
        <v>432</v>
      </c>
      <c r="G126" s="105" t="s">
        <v>217</v>
      </c>
    </row>
    <row r="127" spans="2:7" x14ac:dyDescent="0.35">
      <c r="B127" s="102" t="str">
        <f>Currencies[[#This Row],[Country]]&amp;" - "&amp;Currencies[[#This Row],[Currency Name]]&amp;", "&amp;Currencies[[#This Row],[ISO Code]]</f>
        <v>Taiwan - New Dollar, TWD</v>
      </c>
      <c r="C127" s="102" t="s">
        <v>433</v>
      </c>
      <c r="D127" s="102" t="s">
        <v>433</v>
      </c>
      <c r="E127" s="102" t="s">
        <v>434</v>
      </c>
      <c r="F127" s="102" t="s">
        <v>435</v>
      </c>
      <c r="G127" s="105" t="s">
        <v>436</v>
      </c>
    </row>
    <row r="128" spans="2:7" x14ac:dyDescent="0.35">
      <c r="B128" s="102" t="str">
        <f>Currencies[[#This Row],[Country]]&amp;" - "&amp;Currencies[[#This Row],[Currency Name]]&amp;", "&amp;Currencies[[#This Row],[ISO Code]]</f>
        <v>Thailand - Baht, THB</v>
      </c>
      <c r="C128" s="102" t="s">
        <v>437</v>
      </c>
      <c r="D128" s="102" t="s">
        <v>437</v>
      </c>
      <c r="E128" s="102" t="s">
        <v>438</v>
      </c>
      <c r="F128" s="102" t="s">
        <v>439</v>
      </c>
      <c r="G128" s="105" t="s">
        <v>440</v>
      </c>
    </row>
    <row r="129" spans="2:7" x14ac:dyDescent="0.35">
      <c r="B129" s="102" t="str">
        <f>Currencies[[#This Row],[Country]]&amp;" - "&amp;Currencies[[#This Row],[Currency Name]]&amp;", "&amp;Currencies[[#This Row],[ISO Code]]</f>
        <v>Trinidad and Tobago - Dollar, TTD</v>
      </c>
      <c r="C129" s="102" t="s">
        <v>441</v>
      </c>
      <c r="D129" s="102" t="s">
        <v>441</v>
      </c>
      <c r="E129" s="102" t="s">
        <v>109</v>
      </c>
      <c r="F129" s="102" t="s">
        <v>442</v>
      </c>
      <c r="G129" s="105" t="s">
        <v>443</v>
      </c>
    </row>
    <row r="130" spans="2:7" x14ac:dyDescent="0.35">
      <c r="B130" s="102" t="str">
        <f>Currencies[[#This Row],[Country]]&amp;" - "&amp;Currencies[[#This Row],[Currency Name]]&amp;", "&amp;Currencies[[#This Row],[ISO Code]]</f>
        <v>Turkey - Lira, TRL</v>
      </c>
      <c r="C130" s="102" t="s">
        <v>444</v>
      </c>
      <c r="D130" s="102" t="s">
        <v>444</v>
      </c>
      <c r="E130" s="102" t="s">
        <v>445</v>
      </c>
      <c r="F130" s="102" t="s">
        <v>446</v>
      </c>
      <c r="G130" s="105" t="s">
        <v>447</v>
      </c>
    </row>
    <row r="131" spans="2:7" x14ac:dyDescent="0.35">
      <c r="B131" s="102" t="str">
        <f>Currencies[[#This Row],[Country]]&amp;" - "&amp;Currencies[[#This Row],[Currency Name]]&amp;", "&amp;Currencies[[#This Row],[ISO Code]]</f>
        <v>Tuvalu - Dollar, TVD</v>
      </c>
      <c r="C131" s="102" t="s">
        <v>448</v>
      </c>
      <c r="D131" s="102" t="s">
        <v>448</v>
      </c>
      <c r="E131" s="102" t="s">
        <v>109</v>
      </c>
      <c r="F131" s="102" t="s">
        <v>449</v>
      </c>
      <c r="G131" s="105" t="s">
        <v>110</v>
      </c>
    </row>
    <row r="132" spans="2:7" x14ac:dyDescent="0.35">
      <c r="B132" s="102" t="str">
        <f>Currencies[[#This Row],[Country]]&amp;" - "&amp;Currencies[[#This Row],[Currency Name]]&amp;", "&amp;Currencies[[#This Row],[ISO Code]]</f>
        <v>Ukraine - Hryvna, UAH</v>
      </c>
      <c r="C132" s="102" t="s">
        <v>450</v>
      </c>
      <c r="D132" s="102" t="s">
        <v>450</v>
      </c>
      <c r="E132" s="102" t="s">
        <v>451</v>
      </c>
      <c r="F132" s="102" t="s">
        <v>452</v>
      </c>
      <c r="G132" s="105" t="s">
        <v>453</v>
      </c>
    </row>
    <row r="133" spans="2:7" x14ac:dyDescent="0.35">
      <c r="B133" s="102" t="str">
        <f>Currencies[[#This Row],[Country]]&amp;" - "&amp;Currencies[[#This Row],[Currency Name]]&amp;", "&amp;Currencies[[#This Row],[ISO Code]]</f>
        <v>United Kingdom - Pound, GBP</v>
      </c>
      <c r="C133" s="102" t="s">
        <v>454</v>
      </c>
      <c r="D133" s="102" t="s">
        <v>454</v>
      </c>
      <c r="E133" s="102" t="s">
        <v>215</v>
      </c>
      <c r="F133" s="102" t="s">
        <v>455</v>
      </c>
      <c r="G133" s="105" t="s">
        <v>217</v>
      </c>
    </row>
    <row r="134" spans="2:7" x14ac:dyDescent="0.35">
      <c r="B134" s="102" t="str">
        <f>Currencies[[#This Row],[Country]]&amp;" - "&amp;Currencies[[#This Row],[Currency Name]]&amp;", "&amp;Currencies[[#This Row],[ISO Code]]</f>
        <v>Uruguay - Peso, UYU</v>
      </c>
      <c r="C134" s="102" t="s">
        <v>456</v>
      </c>
      <c r="D134" s="102" t="s">
        <v>456</v>
      </c>
      <c r="E134" s="102" t="s">
        <v>119</v>
      </c>
      <c r="F134" s="102" t="s">
        <v>457</v>
      </c>
      <c r="G134" s="105" t="s">
        <v>458</v>
      </c>
    </row>
    <row r="135" spans="2:7" x14ac:dyDescent="0.35">
      <c r="B135" s="102" t="str">
        <f>Currencies[[#This Row],[Country]]&amp;" - "&amp;Currencies[[#This Row],[Currency Name]]&amp;", "&amp;Currencies[[#This Row],[ISO Code]]</f>
        <v>Uzbekistan - Som, UZS</v>
      </c>
      <c r="C135" s="102" t="s">
        <v>459</v>
      </c>
      <c r="D135" s="102" t="s">
        <v>459</v>
      </c>
      <c r="E135" s="102" t="s">
        <v>304</v>
      </c>
      <c r="F135" s="102" t="s">
        <v>460</v>
      </c>
      <c r="G135" s="105" t="s">
        <v>172</v>
      </c>
    </row>
    <row r="136" spans="2:7" x14ac:dyDescent="0.35">
      <c r="B136" s="102" t="str">
        <f>Currencies[[#This Row],[Country]]&amp;" - "&amp;Currencies[[#This Row],[Currency Name]]&amp;", "&amp;Currencies[[#This Row],[ISO Code]]</f>
        <v>Venezuela - Bolivar Fuerte, VEF</v>
      </c>
      <c r="C136" s="102" t="s">
        <v>461</v>
      </c>
      <c r="D136" s="102" t="s">
        <v>461</v>
      </c>
      <c r="E136" s="102" t="s">
        <v>462</v>
      </c>
      <c r="F136" s="102" t="s">
        <v>463</v>
      </c>
      <c r="G136" s="105" t="s">
        <v>464</v>
      </c>
    </row>
    <row r="137" spans="2:7" x14ac:dyDescent="0.35">
      <c r="B137" s="102" t="str">
        <f>Currencies[[#This Row],[Country]]&amp;" - "&amp;Currencies[[#This Row],[Currency Name]]&amp;", "&amp;Currencies[[#This Row],[ISO Code]]</f>
        <v>Viet Nam - Dong, VND</v>
      </c>
      <c r="C137" s="102" t="s">
        <v>465</v>
      </c>
      <c r="D137" s="102" t="s">
        <v>465</v>
      </c>
      <c r="E137" s="102" t="s">
        <v>466</v>
      </c>
      <c r="F137" s="102" t="s">
        <v>467</v>
      </c>
      <c r="G137" s="105" t="s">
        <v>468</v>
      </c>
    </row>
    <row r="138" spans="2:7" x14ac:dyDescent="0.35">
      <c r="B138" s="102" t="str">
        <f>Currencies[[#This Row],[Country]]&amp;" - "&amp;Currencies[[#This Row],[Currency Name]]&amp;", "&amp;Currencies[[#This Row],[ISO Code]]</f>
        <v>Yemen - Rial, YER</v>
      </c>
      <c r="C138" s="102" t="s">
        <v>469</v>
      </c>
      <c r="D138" s="102" t="s">
        <v>469</v>
      </c>
      <c r="E138" s="102" t="s">
        <v>275</v>
      </c>
      <c r="F138" s="102" t="s">
        <v>470</v>
      </c>
      <c r="G138" s="105" t="s">
        <v>277</v>
      </c>
    </row>
    <row r="139" spans="2:7" x14ac:dyDescent="0.35">
      <c r="B139" s="102" t="str">
        <f>Currencies[[#This Row],[Country]]&amp;" - "&amp;Currencies[[#This Row],[Currency Name]]&amp;", "&amp;Currencies[[#This Row],[ISO Code]]</f>
        <v>Zimbabwe - Dollar, ZWD</v>
      </c>
      <c r="C139" s="102" t="s">
        <v>471</v>
      </c>
      <c r="D139" s="102" t="s">
        <v>471</v>
      </c>
      <c r="E139" s="102" t="s">
        <v>109</v>
      </c>
      <c r="F139" s="102" t="s">
        <v>472</v>
      </c>
      <c r="G139" s="105" t="s">
        <v>473</v>
      </c>
    </row>
  </sheetData>
  <sheetProtection formatCells="0" formatRows="0" sort="0" autoFilter="0" pivotTables="0"/>
  <mergeCells count="1">
    <mergeCell ref="B1:G1"/>
  </mergeCells>
  <hyperlinks>
    <hyperlink ref="B4" r:id="rId1" display="FOREX@" xr:uid="{A810BBED-84EF-4C84-98AA-4F7450EE4694}"/>
  </hyperlinks>
  <pageMargins left="0.7" right="0.7" top="0.75" bottom="0.75" header="0.3" footer="0.3"/>
  <pageSetup orientation="portrait" horizontalDpi="1200" verticalDpi="1200"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52469-D3E3-481C-958E-E486EAD9B33B}">
  <sheetPr codeName="Sheet5">
    <tabColor theme="3" tint="0.79998168889431442"/>
  </sheetPr>
  <dimension ref="B1:D6"/>
  <sheetViews>
    <sheetView workbookViewId="0">
      <selection activeCell="D4" sqref="D4"/>
    </sheetView>
  </sheetViews>
  <sheetFormatPr defaultColWidth="8.7265625" defaultRowHeight="14.5" x14ac:dyDescent="0.35"/>
  <cols>
    <col min="1" max="1" width="2.453125" style="3" customWidth="1"/>
    <col min="2" max="2" width="62.81640625" style="3" bestFit="1" customWidth="1"/>
    <col min="3" max="3" width="2.453125" style="3" customWidth="1"/>
    <col min="4" max="4" width="63.1796875" style="3" bestFit="1" customWidth="1"/>
    <col min="5" max="5" width="2.453125" style="3" customWidth="1"/>
    <col min="6" max="16384" width="8.7265625" style="3"/>
  </cols>
  <sheetData>
    <row r="1" spans="2:4" ht="43.5" x14ac:dyDescent="0.35">
      <c r="B1" s="106" t="s">
        <v>474</v>
      </c>
    </row>
    <row r="3" spans="2:4" x14ac:dyDescent="0.35">
      <c r="B3" s="107" t="s">
        <v>475</v>
      </c>
      <c r="D3" s="107" t="s">
        <v>475</v>
      </c>
    </row>
    <row r="4" spans="2:4" x14ac:dyDescent="0.35">
      <c r="B4" s="107" t="s">
        <v>20</v>
      </c>
      <c r="D4" s="107" t="s">
        <v>21</v>
      </c>
    </row>
    <row r="5" spans="2:4" x14ac:dyDescent="0.35">
      <c r="B5" s="3" t="s">
        <v>476</v>
      </c>
      <c r="D5" s="3" t="s">
        <v>477</v>
      </c>
    </row>
    <row r="6" spans="2:4" x14ac:dyDescent="0.35">
      <c r="B6" s="3" t="s">
        <v>478</v>
      </c>
      <c r="D6" s="3" t="s">
        <v>44</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SharedContentType xmlns="Microsoft.SharePoint.Taxonomy.ContentTypeSync" SourceId="82bca51d-57e4-4b06-9e14-ec6e1e925780" ContentTypeId="0x010100C073D000FDD4074399B6B2E27F56FA35" PreviousValue="false" LastSyncTimeStamp="2023-04-14T17:18:13.537Z"/>
</file>

<file path=customXml/item4.xml><?xml version="1.0" encoding="utf-8"?>
<ct:contentTypeSchema xmlns:ct="http://schemas.microsoft.com/office/2006/metadata/contentType" xmlns:ma="http://schemas.microsoft.com/office/2006/metadata/properties/metaAttributes" ct:_="" ma:_="" ma:contentTypeName="Trusts PowerPoint" ma:contentTypeID="0x010100C073D000FDD4074399B6B2E27F56FA3500CA3514DBFCCE1943BB041D9E817D57B6" ma:contentTypeVersion="2" ma:contentTypeDescription="" ma:contentTypeScope="" ma:versionID="33463241bec6c8a93e700951aa2a0854">
  <xsd:schema xmlns:xsd="http://www.w3.org/2001/XMLSchema" xmlns:xs="http://www.w3.org/2001/XMLSchema" xmlns:p="http://schemas.microsoft.com/office/2006/metadata/properties" targetNamespace="http://schemas.microsoft.com/office/2006/metadata/properties" ma:root="true" ma:fieldsID="b764bea3eb9b1a5be8fd57fac5fb459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36DA8E-5520-4932-8294-4C34F29232A3}">
  <ds:schemaRefs>
    <ds:schemaRef ds:uri="http://schemas.microsoft.com/sharepoint/v3/contenttype/forms"/>
  </ds:schemaRefs>
</ds:datastoreItem>
</file>

<file path=customXml/itemProps2.xml><?xml version="1.0" encoding="utf-8"?>
<ds:datastoreItem xmlns:ds="http://schemas.openxmlformats.org/officeDocument/2006/customXml" ds:itemID="{667D1C1E-8D76-42BA-99BB-1AF5B3B566F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721121B-C75A-4336-872B-83E1F361345D}">
  <ds:schemaRefs>
    <ds:schemaRef ds:uri="Microsoft.SharePoint.Taxonomy.ContentTypeSync"/>
  </ds:schemaRefs>
</ds:datastoreItem>
</file>

<file path=customXml/itemProps4.xml><?xml version="1.0" encoding="utf-8"?>
<ds:datastoreItem xmlns:ds="http://schemas.openxmlformats.org/officeDocument/2006/customXml" ds:itemID="{7B027C5D-156E-486D-A56C-3466F52B12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Fee-For-Service Budget</vt:lpstr>
      <vt:lpstr>Travel Detail</vt:lpstr>
      <vt:lpstr>Conferences &amp; Meetings Detail</vt:lpstr>
      <vt:lpstr>Currencies</vt:lpstr>
      <vt:lpstr>Lists &amp; Messages</vt:lpstr>
      <vt:lpstr>Expenses_Breakdown_Message</vt:lpstr>
      <vt:lpstr>'Fee-For-Service Budget'!Print_Area</vt:lpstr>
    </vt:vector>
  </TitlesOfParts>
  <Manager>Bryana Renick</Manager>
  <Company>The Pew Charitable Trusts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CAPS Project Agreement Budget Template</dc:title>
  <dc:subject/>
  <dc:creator>Stephanie Niave</dc:creator>
  <cp:keywords/>
  <dc:description>Version 4.0</dc:description>
  <cp:lastModifiedBy>Rachel Long</cp:lastModifiedBy>
  <cp:revision/>
  <dcterms:created xsi:type="dcterms:W3CDTF">2020-02-10T16:16:43Z</dcterms:created>
  <dcterms:modified xsi:type="dcterms:W3CDTF">2025-11-10T21:48:59Z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0x010100C073D000FDD4074399B6B2E27F56FA3500CA3514DBFCCE1943BB041D9E817D57B6</vt:lpwstr>
  </property>
  <property fmtid="{D5CDD505-2E9C-101B-9397-08002B2CF9AE}" pid="3" name="MediaServiceImageTags">
    <vt:lpwstr/>
  </property>
  <property fmtid="{D5CDD505-2E9C-101B-9397-08002B2CF9AE}" pid="4" name="lcf76f155ced4ddcb4097134ff3c332f">
    <vt:lpwstr/>
  </property>
  <property fmtid="{D5CDD505-2E9C-101B-9397-08002B2CF9AE}" pid="5" name="TaxCatchAll">
    <vt:lpwstr/>
  </property>
</Properties>
</file>