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30"/>
  <workbookPr codeName="ThisWorkbook"/>
  <mc:AlternateContent xmlns:mc="http://schemas.openxmlformats.org/markup-compatibility/2006">
    <mc:Choice Requires="x15">
      <x15ac:absPath xmlns:x15ac="http://schemas.microsoft.com/office/spreadsheetml/2010/11/ac" url="https://pew.sharepoint.com/sites/PROJ_PCT_CALM_Community/Shared Documents/Resource Documents/"/>
    </mc:Choice>
  </mc:AlternateContent>
  <xr:revisionPtr revIDLastSave="1871" documentId="8_{2E5DB1EF-6C54-4D8B-A309-2DD227F5346A}" xr6:coauthVersionLast="47" xr6:coauthVersionMax="47" xr10:uidLastSave="{C2B05701-6B50-4579-9C49-8BE99256EC8B}"/>
  <bookViews>
    <workbookView xWindow="-110" yWindow="-110" windowWidth="25820" windowHeight="15500" xr2:uid="{9E32A049-B916-4202-A408-077CCA216A81}"/>
  </bookViews>
  <sheets>
    <sheet name="Fee-For-Service Budget" sheetId="10" r:id="rId1"/>
    <sheet name="Travel Detail" sheetId="14" r:id="rId2"/>
    <sheet name="Conferences &amp; Meetings Detail" sheetId="15" r:id="rId3"/>
    <sheet name="Currencies" sheetId="18" state="hidden" r:id="rId4"/>
    <sheet name="Lists &amp; Messages" sheetId="17" state="hidden" r:id="rId5"/>
  </sheets>
  <definedNames>
    <definedName name="Exp_Percentage">'Fee-For-Service Budget'!$D$23</definedName>
    <definedName name="Expenses_Breakdown_Message">'Lists &amp; Messages'!$B$1</definedName>
    <definedName name="_xlnm.Print_Area" localSheetId="0">'Fee-For-Service Budget'!$B$2:$E$110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3" i="10" l="1"/>
  <c r="C94" i="10"/>
  <c r="C85" i="10"/>
  <c r="C76" i="10"/>
  <c r="C67" i="10"/>
  <c r="C58" i="10"/>
  <c r="C49" i="10"/>
  <c r="C40" i="10"/>
  <c r="C38" i="10"/>
  <c r="C28" i="10"/>
  <c r="C26" i="10"/>
  <c r="C92" i="10"/>
  <c r="C10" i="10"/>
  <c r="AM36" i="15" l="1"/>
  <c r="AK36" i="15"/>
  <c r="AJ36" i="15"/>
  <c r="AH36" i="15"/>
  <c r="AG36" i="15"/>
  <c r="AF36" i="15"/>
  <c r="AD36" i="15"/>
  <c r="AC36" i="15"/>
  <c r="AB36" i="15"/>
  <c r="Z36" i="15"/>
  <c r="T36" i="15"/>
  <c r="S36" i="15"/>
  <c r="Q36" i="15"/>
  <c r="O36" i="15"/>
  <c r="L36" i="15"/>
  <c r="K36" i="15"/>
  <c r="I36" i="15"/>
  <c r="F36" i="15"/>
  <c r="AM35" i="15"/>
  <c r="AK35" i="15"/>
  <c r="AJ35" i="15"/>
  <c r="AH35" i="15"/>
  <c r="AG35" i="15"/>
  <c r="AF35" i="15"/>
  <c r="AD35" i="15"/>
  <c r="AC35" i="15"/>
  <c r="AB35" i="15"/>
  <c r="Z35" i="15"/>
  <c r="T35" i="15"/>
  <c r="S35" i="15"/>
  <c r="Q35" i="15"/>
  <c r="O35" i="15"/>
  <c r="L35" i="15"/>
  <c r="K35" i="15"/>
  <c r="I35" i="15"/>
  <c r="F35" i="15"/>
  <c r="AM34" i="15"/>
  <c r="AK34" i="15"/>
  <c r="AJ34" i="15"/>
  <c r="AH34" i="15"/>
  <c r="AG34" i="15"/>
  <c r="AF34" i="15"/>
  <c r="AD34" i="15"/>
  <c r="AC34" i="15"/>
  <c r="AB34" i="15"/>
  <c r="Z34" i="15"/>
  <c r="T34" i="15"/>
  <c r="S34" i="15"/>
  <c r="Q34" i="15"/>
  <c r="O34" i="15"/>
  <c r="L34" i="15"/>
  <c r="K34" i="15"/>
  <c r="I34" i="15"/>
  <c r="F34" i="15"/>
  <c r="AM33" i="15"/>
  <c r="AK33" i="15"/>
  <c r="AJ33" i="15"/>
  <c r="AH33" i="15"/>
  <c r="AG33" i="15"/>
  <c r="AF33" i="15"/>
  <c r="AD33" i="15"/>
  <c r="AC33" i="15"/>
  <c r="AB33" i="15"/>
  <c r="Z33" i="15"/>
  <c r="T33" i="15"/>
  <c r="S33" i="15"/>
  <c r="Q33" i="15"/>
  <c r="O33" i="15"/>
  <c r="L33" i="15"/>
  <c r="K33" i="15"/>
  <c r="I33" i="15"/>
  <c r="F33" i="15"/>
  <c r="AM32" i="15"/>
  <c r="AK32" i="15"/>
  <c r="AJ32" i="15"/>
  <c r="AH32" i="15"/>
  <c r="AG32" i="15"/>
  <c r="AF32" i="15"/>
  <c r="AD32" i="15"/>
  <c r="AC32" i="15"/>
  <c r="AB32" i="15"/>
  <c r="Z32" i="15"/>
  <c r="T32" i="15"/>
  <c r="S32" i="15"/>
  <c r="Q32" i="15"/>
  <c r="O32" i="15"/>
  <c r="L32" i="15"/>
  <c r="K32" i="15"/>
  <c r="I32" i="15"/>
  <c r="F32" i="15"/>
  <c r="AM31" i="15"/>
  <c r="AK31" i="15"/>
  <c r="AJ31" i="15"/>
  <c r="AH31" i="15"/>
  <c r="AG31" i="15"/>
  <c r="AF31" i="15"/>
  <c r="AD31" i="15"/>
  <c r="AC31" i="15"/>
  <c r="AB31" i="15"/>
  <c r="Z31" i="15"/>
  <c r="T31" i="15"/>
  <c r="S31" i="15"/>
  <c r="Q31" i="15"/>
  <c r="O31" i="15"/>
  <c r="L31" i="15"/>
  <c r="K31" i="15"/>
  <c r="I31" i="15"/>
  <c r="F31" i="15"/>
  <c r="AM30" i="15"/>
  <c r="AK30" i="15"/>
  <c r="AJ30" i="15"/>
  <c r="AH30" i="15"/>
  <c r="AG30" i="15"/>
  <c r="AF30" i="15"/>
  <c r="AD30" i="15"/>
  <c r="AC30" i="15"/>
  <c r="AB30" i="15"/>
  <c r="Z30" i="15"/>
  <c r="T30" i="15"/>
  <c r="S30" i="15"/>
  <c r="Q30" i="15"/>
  <c r="O30" i="15"/>
  <c r="L30" i="15"/>
  <c r="K30" i="15"/>
  <c r="I30" i="15"/>
  <c r="F30" i="15"/>
  <c r="AM29" i="15"/>
  <c r="AK29" i="15"/>
  <c r="AJ29" i="15"/>
  <c r="AH29" i="15"/>
  <c r="AG29" i="15"/>
  <c r="AF29" i="15"/>
  <c r="AD29" i="15"/>
  <c r="AC29" i="15"/>
  <c r="AB29" i="15"/>
  <c r="Z29" i="15"/>
  <c r="T29" i="15"/>
  <c r="S29" i="15"/>
  <c r="Q29" i="15"/>
  <c r="O29" i="15"/>
  <c r="L29" i="15"/>
  <c r="K29" i="15"/>
  <c r="I29" i="15"/>
  <c r="F29" i="15"/>
  <c r="AM28" i="15"/>
  <c r="AK28" i="15"/>
  <c r="AJ28" i="15"/>
  <c r="AH28" i="15"/>
  <c r="AG28" i="15"/>
  <c r="AF28" i="15"/>
  <c r="AD28" i="15"/>
  <c r="AC28" i="15"/>
  <c r="AB28" i="15"/>
  <c r="Z28" i="15"/>
  <c r="T28" i="15"/>
  <c r="S28" i="15"/>
  <c r="Q28" i="15"/>
  <c r="O28" i="15"/>
  <c r="L28" i="15"/>
  <c r="K28" i="15"/>
  <c r="I28" i="15"/>
  <c r="F28" i="15"/>
  <c r="AM27" i="15"/>
  <c r="AK27" i="15"/>
  <c r="AJ27" i="15"/>
  <c r="AH27" i="15"/>
  <c r="AG27" i="15"/>
  <c r="AF27" i="15"/>
  <c r="AD27" i="15"/>
  <c r="AC27" i="15"/>
  <c r="AB27" i="15"/>
  <c r="Z27" i="15"/>
  <c r="T27" i="15"/>
  <c r="S27" i="15"/>
  <c r="Q27" i="15"/>
  <c r="O27" i="15"/>
  <c r="L27" i="15"/>
  <c r="K27" i="15"/>
  <c r="I27" i="15"/>
  <c r="F27" i="15"/>
  <c r="AM26" i="15"/>
  <c r="AK26" i="15"/>
  <c r="AJ26" i="15"/>
  <c r="AH26" i="15"/>
  <c r="AG26" i="15"/>
  <c r="AF26" i="15"/>
  <c r="AD26" i="15"/>
  <c r="AC26" i="15"/>
  <c r="AB26" i="15"/>
  <c r="Z26" i="15"/>
  <c r="T26" i="15"/>
  <c r="S26" i="15"/>
  <c r="Q26" i="15"/>
  <c r="O26" i="15"/>
  <c r="L26" i="15"/>
  <c r="K26" i="15"/>
  <c r="I26" i="15"/>
  <c r="F26" i="15"/>
  <c r="U51" i="14"/>
  <c r="T51" i="14"/>
  <c r="R51" i="14"/>
  <c r="Q51" i="14"/>
  <c r="P51" i="14"/>
  <c r="N51" i="14"/>
  <c r="M51" i="14"/>
  <c r="L51" i="14"/>
  <c r="J51" i="14"/>
  <c r="U50" i="14"/>
  <c r="T50" i="14"/>
  <c r="R50" i="14"/>
  <c r="Q50" i="14"/>
  <c r="P50" i="14"/>
  <c r="N50" i="14"/>
  <c r="M50" i="14"/>
  <c r="L50" i="14"/>
  <c r="J50" i="14"/>
  <c r="U49" i="14"/>
  <c r="T49" i="14"/>
  <c r="R49" i="14"/>
  <c r="Q49" i="14"/>
  <c r="P49" i="14"/>
  <c r="N49" i="14"/>
  <c r="M49" i="14"/>
  <c r="L49" i="14"/>
  <c r="J49" i="14"/>
  <c r="U48" i="14"/>
  <c r="T48" i="14"/>
  <c r="R48" i="14"/>
  <c r="Q48" i="14"/>
  <c r="P48" i="14"/>
  <c r="N48" i="14"/>
  <c r="M48" i="14"/>
  <c r="L48" i="14"/>
  <c r="J48" i="14"/>
  <c r="U47" i="14"/>
  <c r="T47" i="14"/>
  <c r="R47" i="14"/>
  <c r="Q47" i="14"/>
  <c r="P47" i="14"/>
  <c r="N47" i="14"/>
  <c r="M47" i="14"/>
  <c r="L47" i="14"/>
  <c r="J47" i="14"/>
  <c r="U46" i="14"/>
  <c r="T46" i="14"/>
  <c r="R46" i="14"/>
  <c r="Q46" i="14"/>
  <c r="P46" i="14"/>
  <c r="N46" i="14"/>
  <c r="M46" i="14"/>
  <c r="L46" i="14"/>
  <c r="J46" i="14"/>
  <c r="U45" i="14"/>
  <c r="T45" i="14"/>
  <c r="R45" i="14"/>
  <c r="Q45" i="14"/>
  <c r="P45" i="14"/>
  <c r="N45" i="14"/>
  <c r="M45" i="14"/>
  <c r="L45" i="14"/>
  <c r="J45" i="14"/>
  <c r="U44" i="14"/>
  <c r="T44" i="14"/>
  <c r="R44" i="14"/>
  <c r="Q44" i="14"/>
  <c r="P44" i="14"/>
  <c r="N44" i="14"/>
  <c r="M44" i="14"/>
  <c r="L44" i="14"/>
  <c r="J44" i="14"/>
  <c r="U43" i="14"/>
  <c r="T43" i="14"/>
  <c r="R43" i="14"/>
  <c r="Q43" i="14"/>
  <c r="P43" i="14"/>
  <c r="N43" i="14"/>
  <c r="M43" i="14"/>
  <c r="L43" i="14"/>
  <c r="J43" i="14"/>
  <c r="U42" i="14"/>
  <c r="T42" i="14"/>
  <c r="R42" i="14"/>
  <c r="Q42" i="14"/>
  <c r="P42" i="14"/>
  <c r="N42" i="14"/>
  <c r="M42" i="14"/>
  <c r="L42" i="14"/>
  <c r="J42" i="14"/>
  <c r="U41" i="14"/>
  <c r="T41" i="14"/>
  <c r="R41" i="14"/>
  <c r="Q41" i="14"/>
  <c r="P41" i="14"/>
  <c r="N41" i="14"/>
  <c r="M41" i="14"/>
  <c r="L41" i="14"/>
  <c r="J41" i="14"/>
  <c r="U40" i="14"/>
  <c r="T40" i="14"/>
  <c r="R40" i="14"/>
  <c r="Q40" i="14"/>
  <c r="P40" i="14"/>
  <c r="N40" i="14"/>
  <c r="M40" i="14"/>
  <c r="L40" i="14"/>
  <c r="J40" i="14"/>
  <c r="U39" i="14"/>
  <c r="T39" i="14"/>
  <c r="R39" i="14"/>
  <c r="Q39" i="14"/>
  <c r="P39" i="14"/>
  <c r="N39" i="14"/>
  <c r="M39" i="14"/>
  <c r="L39" i="14"/>
  <c r="J39" i="14"/>
  <c r="U38" i="14"/>
  <c r="T38" i="14"/>
  <c r="R38" i="14"/>
  <c r="Q38" i="14"/>
  <c r="P38" i="14"/>
  <c r="N38" i="14"/>
  <c r="M38" i="14"/>
  <c r="L38" i="14"/>
  <c r="J38" i="14"/>
  <c r="U37" i="14"/>
  <c r="T37" i="14"/>
  <c r="R37" i="14"/>
  <c r="Q37" i="14"/>
  <c r="P37" i="14"/>
  <c r="N37" i="14"/>
  <c r="M37" i="14"/>
  <c r="L37" i="14"/>
  <c r="J37" i="14"/>
  <c r="U36" i="14"/>
  <c r="T36" i="14"/>
  <c r="R36" i="14"/>
  <c r="Q36" i="14"/>
  <c r="P36" i="14"/>
  <c r="N36" i="14"/>
  <c r="M36" i="14"/>
  <c r="L36" i="14"/>
  <c r="J36" i="14"/>
  <c r="U35" i="14"/>
  <c r="T35" i="14"/>
  <c r="R35" i="14"/>
  <c r="Q35" i="14"/>
  <c r="P35" i="14"/>
  <c r="N35" i="14"/>
  <c r="M35" i="14"/>
  <c r="L35" i="14"/>
  <c r="J35" i="14"/>
  <c r="U34" i="14"/>
  <c r="T34" i="14"/>
  <c r="R34" i="14"/>
  <c r="Q34" i="14"/>
  <c r="P34" i="14"/>
  <c r="N34" i="14"/>
  <c r="M34" i="14"/>
  <c r="L34" i="14"/>
  <c r="J34" i="14"/>
  <c r="U33" i="14"/>
  <c r="T33" i="14"/>
  <c r="R33" i="14"/>
  <c r="Q33" i="14"/>
  <c r="P33" i="14"/>
  <c r="N33" i="14"/>
  <c r="M33" i="14"/>
  <c r="L33" i="14"/>
  <c r="J33" i="14"/>
  <c r="U32" i="14"/>
  <c r="T32" i="14"/>
  <c r="R32" i="14"/>
  <c r="Q32" i="14"/>
  <c r="P32" i="14"/>
  <c r="N32" i="14"/>
  <c r="M32" i="14"/>
  <c r="L32" i="14"/>
  <c r="J32" i="14"/>
  <c r="C12" i="10"/>
  <c r="C83" i="10"/>
  <c r="C74" i="10"/>
  <c r="L11" i="15"/>
  <c r="Q8" i="14"/>
  <c r="Q9" i="14"/>
  <c r="Q10" i="14"/>
  <c r="Q11" i="14"/>
  <c r="Q12" i="14"/>
  <c r="Q13" i="14"/>
  <c r="Q14" i="14"/>
  <c r="Q15" i="14"/>
  <c r="Q16" i="14"/>
  <c r="Q17" i="14"/>
  <c r="Q18" i="14"/>
  <c r="Q19" i="14"/>
  <c r="Q20" i="14"/>
  <c r="Q21" i="14"/>
  <c r="Q22" i="14"/>
  <c r="Q23" i="14"/>
  <c r="Q24" i="14"/>
  <c r="Q25" i="14"/>
  <c r="Q26" i="14"/>
  <c r="Q27" i="14"/>
  <c r="M8" i="14"/>
  <c r="M9" i="14"/>
  <c r="M10" i="14"/>
  <c r="M11" i="14"/>
  <c r="M12" i="14"/>
  <c r="M13" i="14"/>
  <c r="M14" i="14"/>
  <c r="M15" i="14"/>
  <c r="M16" i="14"/>
  <c r="M17" i="14"/>
  <c r="M18" i="14"/>
  <c r="M19" i="14"/>
  <c r="M20" i="14"/>
  <c r="M21" i="14"/>
  <c r="M22" i="14"/>
  <c r="M23" i="14"/>
  <c r="M24" i="14"/>
  <c r="M25" i="14"/>
  <c r="M26" i="14"/>
  <c r="M27" i="14"/>
  <c r="F56" i="14"/>
  <c r="F57" i="14"/>
  <c r="F58" i="14"/>
  <c r="F59" i="14"/>
  <c r="F60" i="14"/>
  <c r="F61" i="14"/>
  <c r="F62" i="14"/>
  <c r="F63" i="14"/>
  <c r="F64" i="14"/>
  <c r="E41" i="15"/>
  <c r="E42" i="15"/>
  <c r="E43" i="15"/>
  <c r="E44" i="15"/>
  <c r="E45" i="15"/>
  <c r="AK10" i="15"/>
  <c r="AK11" i="15"/>
  <c r="AK12" i="15"/>
  <c r="AK13" i="15"/>
  <c r="AK14" i="15"/>
  <c r="AK15" i="15"/>
  <c r="AK16" i="15"/>
  <c r="AK17" i="15"/>
  <c r="AK18" i="15"/>
  <c r="AK19" i="15"/>
  <c r="AK20" i="15"/>
  <c r="AG10" i="15"/>
  <c r="AG11" i="15"/>
  <c r="AG12" i="15"/>
  <c r="AG13" i="15"/>
  <c r="AG14" i="15"/>
  <c r="AG15" i="15"/>
  <c r="AG16" i="15"/>
  <c r="AG17" i="15"/>
  <c r="AG18" i="15"/>
  <c r="AG19" i="15"/>
  <c r="AG20" i="15"/>
  <c r="AC10" i="15"/>
  <c r="AC11" i="15"/>
  <c r="AC12" i="15"/>
  <c r="AC13" i="15"/>
  <c r="AC14" i="15"/>
  <c r="AC15" i="15"/>
  <c r="AC16" i="15"/>
  <c r="AC17" i="15"/>
  <c r="AC18" i="15"/>
  <c r="AC19" i="15"/>
  <c r="AC20" i="15"/>
  <c r="T10" i="15"/>
  <c r="T11" i="15"/>
  <c r="T12" i="15"/>
  <c r="T13" i="15"/>
  <c r="T14" i="15"/>
  <c r="T15" i="15"/>
  <c r="T16" i="15"/>
  <c r="T17" i="15"/>
  <c r="T18" i="15"/>
  <c r="T19" i="15"/>
  <c r="T20" i="15"/>
  <c r="L10" i="15"/>
  <c r="L12" i="15"/>
  <c r="L13" i="15"/>
  <c r="L14" i="15"/>
  <c r="L15" i="15"/>
  <c r="L16" i="15"/>
  <c r="L17" i="15"/>
  <c r="L18" i="15"/>
  <c r="L19" i="15"/>
  <c r="L20" i="15"/>
  <c r="U8" i="14"/>
  <c r="U9" i="14"/>
  <c r="U10" i="14"/>
  <c r="U11" i="14"/>
  <c r="U12" i="14"/>
  <c r="U13" i="14"/>
  <c r="U14" i="14"/>
  <c r="U15" i="14"/>
  <c r="U16" i="14"/>
  <c r="U17" i="14"/>
  <c r="U18" i="14"/>
  <c r="U19" i="14"/>
  <c r="U20" i="14"/>
  <c r="U21" i="14"/>
  <c r="U22" i="14"/>
  <c r="U23" i="14"/>
  <c r="U24" i="14"/>
  <c r="U25" i="14"/>
  <c r="U26" i="14"/>
  <c r="U27" i="14"/>
  <c r="AM10" i="15"/>
  <c r="AM11" i="15"/>
  <c r="AM12" i="15"/>
  <c r="AM13" i="15"/>
  <c r="AM14" i="15"/>
  <c r="AM15" i="15"/>
  <c r="AM16" i="15"/>
  <c r="AM17" i="15"/>
  <c r="AM18" i="15"/>
  <c r="AM19" i="15"/>
  <c r="AM20" i="15"/>
  <c r="F20" i="15"/>
  <c r="F19" i="15"/>
  <c r="F18" i="15"/>
  <c r="F17" i="15"/>
  <c r="F16" i="15"/>
  <c r="F15" i="15"/>
  <c r="F14" i="15"/>
  <c r="F13" i="15"/>
  <c r="F12" i="15"/>
  <c r="F11" i="15"/>
  <c r="F10" i="15"/>
  <c r="C18" i="10" l="1"/>
  <c r="E18" i="10" s="1"/>
  <c r="C19" i="10"/>
  <c r="E19" i="10" s="1"/>
  <c r="AM37" i="15"/>
  <c r="D23" i="15" s="1"/>
  <c r="E46" i="15"/>
  <c r="D39" i="15" s="1"/>
  <c r="AM21" i="15"/>
  <c r="U52" i="14"/>
  <c r="E30" i="14" s="1"/>
  <c r="U28" i="14"/>
  <c r="E6" i="14" s="1"/>
  <c r="D5" i="15" l="1"/>
  <c r="D7" i="15"/>
  <c r="C110" i="10"/>
  <c r="C101" i="10"/>
  <c r="C65" i="10"/>
  <c r="C56" i="10"/>
  <c r="C22" i="10" l="1"/>
  <c r="C21" i="10"/>
  <c r="C20" i="10"/>
  <c r="E20" i="10" l="1"/>
  <c r="E21" i="10"/>
  <c r="E22" i="10"/>
  <c r="C17" i="10"/>
  <c r="C16" i="10"/>
  <c r="E31" i="10"/>
  <c r="E32" i="10"/>
  <c r="E33" i="10"/>
  <c r="E34" i="10"/>
  <c r="E35" i="10"/>
  <c r="F65" i="14"/>
  <c r="E4" i="14" s="1"/>
  <c r="E54" i="14" l="1"/>
  <c r="E16" i="10"/>
  <c r="E17" i="10"/>
  <c r="E36" i="10"/>
  <c r="C13" i="10" l="1"/>
  <c r="C14" i="10" l="1"/>
  <c r="E13" i="10"/>
  <c r="C4" i="18"/>
  <c r="E14" i="10" l="1"/>
  <c r="C47" i="10"/>
  <c r="C15" i="10" l="1"/>
  <c r="E15" i="10" s="1"/>
  <c r="AJ10" i="15"/>
  <c r="AJ11" i="15"/>
  <c r="AJ12" i="15"/>
  <c r="AJ13" i="15"/>
  <c r="AJ14" i="15"/>
  <c r="AJ15" i="15"/>
  <c r="AJ16" i="15"/>
  <c r="AJ17" i="15"/>
  <c r="AJ18" i="15"/>
  <c r="AJ19" i="15"/>
  <c r="AJ20" i="15"/>
  <c r="AH10" i="15"/>
  <c r="AH11" i="15"/>
  <c r="AH12" i="15"/>
  <c r="AH13" i="15"/>
  <c r="AH14" i="15"/>
  <c r="AH15" i="15"/>
  <c r="AH16" i="15"/>
  <c r="AH17" i="15"/>
  <c r="AH18" i="15"/>
  <c r="AH19" i="15"/>
  <c r="AH20" i="15"/>
  <c r="R8" i="14"/>
  <c r="AF10" i="15"/>
  <c r="AF11" i="15"/>
  <c r="AF12" i="15"/>
  <c r="AF13" i="15"/>
  <c r="AF14" i="15"/>
  <c r="AF15" i="15"/>
  <c r="AF16" i="15"/>
  <c r="AF17" i="15"/>
  <c r="AF18" i="15"/>
  <c r="AF19" i="15"/>
  <c r="AF20" i="15"/>
  <c r="P8" i="14"/>
  <c r="AD10" i="15"/>
  <c r="AD11" i="15"/>
  <c r="AD12" i="15"/>
  <c r="AD13" i="15"/>
  <c r="AD14" i="15"/>
  <c r="AD15" i="15"/>
  <c r="AD16" i="15"/>
  <c r="AD17" i="15"/>
  <c r="AD18" i="15"/>
  <c r="AD19" i="15"/>
  <c r="AD20" i="15"/>
  <c r="N8" i="14"/>
  <c r="AB10" i="15"/>
  <c r="AB11" i="15"/>
  <c r="AB12" i="15"/>
  <c r="AB13" i="15"/>
  <c r="AB14" i="15"/>
  <c r="AB15" i="15"/>
  <c r="AB16" i="15"/>
  <c r="AB17" i="15"/>
  <c r="AB18" i="15"/>
  <c r="AB19" i="15"/>
  <c r="AB20" i="15"/>
  <c r="L8" i="14"/>
  <c r="Z10" i="15"/>
  <c r="Z11" i="15"/>
  <c r="Z12" i="15"/>
  <c r="Z13" i="15"/>
  <c r="Z14" i="15"/>
  <c r="Z15" i="15"/>
  <c r="Z16" i="15"/>
  <c r="Z17" i="15"/>
  <c r="Z18" i="15"/>
  <c r="Z19" i="15"/>
  <c r="Z20" i="15"/>
  <c r="J8" i="14"/>
  <c r="C24" i="10" l="1"/>
  <c r="D17" i="10" s="1"/>
  <c r="C23" i="10"/>
  <c r="E23" i="10"/>
  <c r="E24" i="10"/>
  <c r="Q20" i="15"/>
  <c r="Q19" i="15"/>
  <c r="Q18" i="15"/>
  <c r="Q17" i="15"/>
  <c r="Q16" i="15"/>
  <c r="Q15" i="15"/>
  <c r="Q14" i="15"/>
  <c r="Q13" i="15"/>
  <c r="Q12" i="15"/>
  <c r="Q11" i="15"/>
  <c r="Q10" i="15"/>
  <c r="I20" i="15"/>
  <c r="K20" i="15"/>
  <c r="O20" i="15"/>
  <c r="S20" i="15"/>
  <c r="I19" i="15"/>
  <c r="K19" i="15"/>
  <c r="O19" i="15"/>
  <c r="S19" i="15"/>
  <c r="I18" i="15"/>
  <c r="K18" i="15"/>
  <c r="O18" i="15"/>
  <c r="S18" i="15"/>
  <c r="I17" i="15"/>
  <c r="K17" i="15"/>
  <c r="O17" i="15"/>
  <c r="S17" i="15"/>
  <c r="I16" i="15"/>
  <c r="K16" i="15"/>
  <c r="O16" i="15"/>
  <c r="S16" i="15"/>
  <c r="I15" i="15"/>
  <c r="K15" i="15"/>
  <c r="O15" i="15"/>
  <c r="S15" i="15"/>
  <c r="J27" i="14"/>
  <c r="L27" i="14"/>
  <c r="N27" i="14"/>
  <c r="P27" i="14"/>
  <c r="R27" i="14"/>
  <c r="T27" i="14"/>
  <c r="J26" i="14"/>
  <c r="L26" i="14"/>
  <c r="N26" i="14"/>
  <c r="P26" i="14"/>
  <c r="R26" i="14"/>
  <c r="T26" i="14"/>
  <c r="J25" i="14"/>
  <c r="L25" i="14"/>
  <c r="N25" i="14"/>
  <c r="P25" i="14"/>
  <c r="R25" i="14"/>
  <c r="T25" i="14"/>
  <c r="J24" i="14"/>
  <c r="L24" i="14"/>
  <c r="N24" i="14"/>
  <c r="P24" i="14"/>
  <c r="R24" i="14"/>
  <c r="T24" i="14"/>
  <c r="J23" i="14"/>
  <c r="L23" i="14"/>
  <c r="N23" i="14"/>
  <c r="P23" i="14"/>
  <c r="R23" i="14"/>
  <c r="T23" i="14"/>
  <c r="J22" i="14"/>
  <c r="L22" i="14"/>
  <c r="N22" i="14"/>
  <c r="P22" i="14"/>
  <c r="R22" i="14"/>
  <c r="T22" i="14"/>
  <c r="J21" i="14"/>
  <c r="L21" i="14"/>
  <c r="N21" i="14"/>
  <c r="P21" i="14"/>
  <c r="R21" i="14"/>
  <c r="T21" i="14"/>
  <c r="J20" i="14"/>
  <c r="L20" i="14"/>
  <c r="N20" i="14"/>
  <c r="P20" i="14"/>
  <c r="R20" i="14"/>
  <c r="T20" i="14"/>
  <c r="J19" i="14"/>
  <c r="L19" i="14"/>
  <c r="N19" i="14"/>
  <c r="P19" i="14"/>
  <c r="R19" i="14"/>
  <c r="T19" i="14"/>
  <c r="J18" i="14"/>
  <c r="L18" i="14"/>
  <c r="N18" i="14"/>
  <c r="P18" i="14"/>
  <c r="R18" i="14"/>
  <c r="T18" i="14"/>
  <c r="J17" i="14"/>
  <c r="L17" i="14"/>
  <c r="N17" i="14"/>
  <c r="P17" i="14"/>
  <c r="R17" i="14"/>
  <c r="T17" i="14"/>
  <c r="J16" i="14"/>
  <c r="L16" i="14"/>
  <c r="N16" i="14"/>
  <c r="P16" i="14"/>
  <c r="R16" i="14"/>
  <c r="T16" i="14"/>
  <c r="J15" i="14"/>
  <c r="L15" i="14"/>
  <c r="N15" i="14"/>
  <c r="P15" i="14"/>
  <c r="R15" i="14"/>
  <c r="T15" i="14"/>
  <c r="J14" i="14"/>
  <c r="L14" i="14"/>
  <c r="N14" i="14"/>
  <c r="P14" i="14"/>
  <c r="R14" i="14"/>
  <c r="T14" i="14"/>
  <c r="D20" i="10" l="1"/>
  <c r="D21" i="10"/>
  <c r="D22" i="10"/>
  <c r="D18" i="10"/>
  <c r="D19" i="10"/>
  <c r="D13" i="10"/>
  <c r="D14" i="10" s="1"/>
  <c r="D15" i="10"/>
  <c r="D16" i="10"/>
  <c r="J13" i="14"/>
  <c r="L13" i="14"/>
  <c r="N13" i="14"/>
  <c r="P13" i="14"/>
  <c r="R13" i="14"/>
  <c r="T13" i="14"/>
  <c r="D23" i="10" l="1"/>
  <c r="B6" i="10" s="1"/>
  <c r="D24" i="10"/>
  <c r="K45" i="15"/>
  <c r="K44" i="15"/>
  <c r="I14" i="15"/>
  <c r="K14" i="15"/>
  <c r="O14" i="15"/>
  <c r="S14" i="15"/>
  <c r="I13" i="15"/>
  <c r="K13" i="15"/>
  <c r="O13" i="15"/>
  <c r="S13" i="15"/>
  <c r="I12" i="15"/>
  <c r="K12" i="15"/>
  <c r="O12" i="15"/>
  <c r="S12" i="15"/>
  <c r="I11" i="15"/>
  <c r="K11" i="15"/>
  <c r="O11" i="15"/>
  <c r="S11" i="15"/>
  <c r="J12" i="14"/>
  <c r="L12" i="14"/>
  <c r="N12" i="14"/>
  <c r="P12" i="14"/>
  <c r="R12" i="14"/>
  <c r="T12" i="14"/>
  <c r="J11" i="14"/>
  <c r="L11" i="14"/>
  <c r="N11" i="14"/>
  <c r="P11" i="14"/>
  <c r="R11" i="14"/>
  <c r="T11" i="14"/>
  <c r="J10" i="14"/>
  <c r="L10" i="14"/>
  <c r="N10" i="14"/>
  <c r="P10" i="14"/>
  <c r="R10" i="14"/>
  <c r="T10" i="14"/>
  <c r="J9" i="14"/>
  <c r="L9" i="14"/>
  <c r="N9" i="14"/>
  <c r="P9" i="14"/>
  <c r="R9" i="14"/>
  <c r="T9" i="14"/>
  <c r="B7" i="18" l="1"/>
  <c r="B8" i="18"/>
  <c r="B9" i="18"/>
  <c r="B10" i="18"/>
  <c r="B11" i="18"/>
  <c r="B12" i="18"/>
  <c r="B13" i="18"/>
  <c r="B14" i="18"/>
  <c r="B15" i="18"/>
  <c r="B16" i="18"/>
  <c r="B17" i="18"/>
  <c r="B18" i="18"/>
  <c r="B19" i="18"/>
  <c r="B20" i="18"/>
  <c r="B21" i="18"/>
  <c r="B22" i="18"/>
  <c r="B23" i="18"/>
  <c r="B24" i="18"/>
  <c r="B25" i="18"/>
  <c r="B26" i="18"/>
  <c r="B27" i="18"/>
  <c r="B28" i="18"/>
  <c r="B29" i="18"/>
  <c r="B30" i="18"/>
  <c r="B31" i="18"/>
  <c r="B32" i="18"/>
  <c r="B33" i="18"/>
  <c r="B34" i="18"/>
  <c r="B35" i="18"/>
  <c r="B36" i="18"/>
  <c r="B37" i="18"/>
  <c r="B38" i="18"/>
  <c r="B39" i="18"/>
  <c r="B40" i="18"/>
  <c r="B41" i="18"/>
  <c r="B42" i="18"/>
  <c r="B43" i="18"/>
  <c r="B44" i="18"/>
  <c r="B45" i="18"/>
  <c r="B46" i="18"/>
  <c r="B47" i="18"/>
  <c r="B48" i="18"/>
  <c r="B49" i="18"/>
  <c r="B50" i="18"/>
  <c r="B51" i="18"/>
  <c r="B52" i="18"/>
  <c r="B53" i="18"/>
  <c r="B54" i="18"/>
  <c r="B55" i="18"/>
  <c r="B56" i="18"/>
  <c r="B57" i="18"/>
  <c r="B58" i="18"/>
  <c r="B59" i="18"/>
  <c r="B60" i="18"/>
  <c r="B61" i="18"/>
  <c r="B62" i="18"/>
  <c r="B63" i="18"/>
  <c r="B64" i="18"/>
  <c r="B65" i="18"/>
  <c r="B66" i="18"/>
  <c r="B67" i="18"/>
  <c r="B68" i="18"/>
  <c r="B69" i="18"/>
  <c r="B70" i="18"/>
  <c r="B71" i="18"/>
  <c r="B72" i="18"/>
  <c r="B73" i="18"/>
  <c r="B74" i="18"/>
  <c r="B75" i="18"/>
  <c r="B76" i="18"/>
  <c r="B77" i="18"/>
  <c r="B78" i="18"/>
  <c r="B79" i="18"/>
  <c r="B80" i="18"/>
  <c r="B81" i="18"/>
  <c r="B82" i="18"/>
  <c r="B83" i="18"/>
  <c r="B84" i="18"/>
  <c r="B85" i="18"/>
  <c r="B86" i="18"/>
  <c r="B87" i="18"/>
  <c r="B88" i="18"/>
  <c r="B89" i="18"/>
  <c r="B90" i="18"/>
  <c r="B91" i="18"/>
  <c r="B92" i="18"/>
  <c r="B93" i="18"/>
  <c r="B94" i="18"/>
  <c r="B95" i="18"/>
  <c r="B96" i="18"/>
  <c r="B97" i="18"/>
  <c r="B98" i="18"/>
  <c r="B99" i="18"/>
  <c r="B100" i="18"/>
  <c r="B101" i="18"/>
  <c r="B102" i="18"/>
  <c r="B103" i="18"/>
  <c r="B104" i="18"/>
  <c r="B105" i="18"/>
  <c r="B106" i="18"/>
  <c r="B107" i="18"/>
  <c r="B108" i="18"/>
  <c r="B109" i="18"/>
  <c r="B110" i="18"/>
  <c r="B111" i="18"/>
  <c r="B112" i="18"/>
  <c r="B113" i="18"/>
  <c r="B114" i="18"/>
  <c r="B115" i="18"/>
  <c r="B116" i="18"/>
  <c r="B117" i="18"/>
  <c r="B118" i="18"/>
  <c r="B119" i="18"/>
  <c r="B120" i="18"/>
  <c r="B121" i="18"/>
  <c r="B122" i="18"/>
  <c r="B123" i="18"/>
  <c r="B124" i="18"/>
  <c r="B125" i="18"/>
  <c r="B126" i="18"/>
  <c r="B127" i="18"/>
  <c r="B128" i="18"/>
  <c r="B129" i="18"/>
  <c r="B130" i="18"/>
  <c r="B131" i="18"/>
  <c r="B132" i="18"/>
  <c r="B133" i="18"/>
  <c r="B134" i="18"/>
  <c r="B135" i="18"/>
  <c r="B136" i="18"/>
  <c r="B137" i="18"/>
  <c r="B138" i="18"/>
  <c r="B139" i="18"/>
  <c r="C2" i="18" l="1"/>
  <c r="C3" i="18"/>
  <c r="L41" i="15" l="1"/>
  <c r="L42" i="15"/>
  <c r="K41" i="15"/>
  <c r="K42" i="15"/>
  <c r="K43" i="15"/>
  <c r="S10" i="15" l="1"/>
  <c r="O10" i="15"/>
  <c r="K10" i="15"/>
  <c r="I10" i="15"/>
  <c r="T8" i="14"/>
</calcChain>
</file>

<file path=xl/sharedStrings.xml><?xml version="1.0" encoding="utf-8"?>
<sst xmlns="http://schemas.openxmlformats.org/spreadsheetml/2006/main" count="898" uniqueCount="481">
  <si>
    <t>Fee-for-Service Budget</t>
  </si>
  <si>
    <t>Unecessary rows may be hidden.</t>
  </si>
  <si>
    <t>Orange cells require either entering information or making a selection from a drop-down list.</t>
  </si>
  <si>
    <t>Blue cells contain formulas that should not be overwritten.</t>
  </si>
  <si>
    <t>Contractor Name</t>
  </si>
  <si>
    <t>Contract ID #</t>
  </si>
  <si>
    <t>Added by Pew</t>
  </si>
  <si>
    <r>
      <t xml:space="preserve">Currency </t>
    </r>
    <r>
      <rPr>
        <sz val="12"/>
        <rFont val="Calibri"/>
        <family val="2"/>
      </rPr>
      <t>(select from the dropdown below)</t>
    </r>
  </si>
  <si>
    <t>Foreign Exchange (FOREX) Rate</t>
  </si>
  <si>
    <t>FOREX Date</t>
  </si>
  <si>
    <t>Percentage of Total</t>
  </si>
  <si>
    <t>USD</t>
  </si>
  <si>
    <t>Fees</t>
  </si>
  <si>
    <t>Travel</t>
  </si>
  <si>
    <t>Meetings &amp; Conferences</t>
  </si>
  <si>
    <t>Subcontractor Fees</t>
  </si>
  <si>
    <t>Subcontractor Travel</t>
  </si>
  <si>
    <t>Subcontractor Meeting &amp; Conferences</t>
  </si>
  <si>
    <t>Communications &amp; Materials</t>
  </si>
  <si>
    <t>Equipment</t>
  </si>
  <si>
    <t>Other</t>
  </si>
  <si>
    <t>Total</t>
  </si>
  <si>
    <t>Budget Total</t>
  </si>
  <si>
    <t>Staff Name, Position/Title</t>
  </si>
  <si>
    <t>- Select Rate From Dropdown -</t>
  </si>
  <si>
    <t>- Select Unit From Dropdown-</t>
  </si>
  <si>
    <t>Expenses</t>
  </si>
  <si>
    <t xml:space="preserve">Contractor Staff Travel </t>
  </si>
  <si>
    <r>
      <t xml:space="preserve">Purpose &amp; Description </t>
    </r>
    <r>
      <rPr>
        <i/>
        <sz val="11"/>
        <rFont val="Calibri"/>
        <family val="2"/>
      </rPr>
      <t>(Include destination, if known</t>
    </r>
    <r>
      <rPr>
        <sz val="11"/>
        <rFont val="Calibri"/>
        <family val="2"/>
      </rPr>
      <t>)</t>
    </r>
  </si>
  <si>
    <t>Amount</t>
  </si>
  <si>
    <t>Contractor Conferences &amp; Meetings</t>
  </si>
  <si>
    <r>
      <t xml:space="preserve">Purpose &amp; Description </t>
    </r>
    <r>
      <rPr>
        <i/>
        <sz val="11"/>
        <color theme="1"/>
        <rFont val="Calibri"/>
        <family val="2"/>
      </rPr>
      <t>(Include destination, if known)</t>
    </r>
  </si>
  <si>
    <r>
      <t xml:space="preserve">Purpose &amp; Description </t>
    </r>
    <r>
      <rPr>
        <i/>
        <sz val="11"/>
        <color theme="1"/>
        <rFont val="Calibri"/>
        <family val="2"/>
      </rPr>
      <t>(Include rates, # of days/hours, if known)</t>
    </r>
  </si>
  <si>
    <t>Subcontractor Conferences &amp; Meetings</t>
  </si>
  <si>
    <t>Purpose &amp; Description</t>
  </si>
  <si>
    <t>Equipment Expenses</t>
  </si>
  <si>
    <t>Other Expenses</t>
  </si>
  <si>
    <t>Expense details are required. All fillable cells will be orange until data has been entered. Excess rows may be hidden and zero may be entered into columns that do not apply.</t>
  </si>
  <si>
    <t>Total Travel Expenses</t>
  </si>
  <si>
    <t>Contractor Staff Travel</t>
  </si>
  <si>
    <t>Staff Name(s)</t>
  </si>
  <si>
    <t>Purpose</t>
  </si>
  <si>
    <t>Origin</t>
  </si>
  <si>
    <t>Destination</t>
  </si>
  <si>
    <r>
      <rPr>
        <b/>
        <sz val="11"/>
        <color rgb="FF000000"/>
        <rFont val="Calibri"/>
        <family val="2"/>
      </rPr>
      <t xml:space="preserve">Intercity Travel 
</t>
    </r>
    <r>
      <rPr>
        <sz val="10"/>
        <color rgb="FF000000"/>
        <rFont val="Calibri"/>
        <family val="2"/>
      </rPr>
      <t>(Total for flights, train etc.)</t>
    </r>
  </si>
  <si>
    <r>
      <rPr>
        <b/>
        <sz val="11"/>
        <color rgb="FF000000"/>
        <rFont val="Calibri"/>
        <family val="2"/>
      </rPr>
      <t xml:space="preserve">Lodging 
</t>
    </r>
    <r>
      <rPr>
        <sz val="10"/>
        <color rgb="FF000000"/>
        <rFont val="Calibri"/>
        <family val="2"/>
      </rPr>
      <t>(Per Night)</t>
    </r>
  </si>
  <si>
    <r>
      <rPr>
        <b/>
        <sz val="11"/>
        <color rgb="FF000000"/>
        <rFont val="Calibri"/>
        <family val="2"/>
      </rPr>
      <t xml:space="preserve">Meals 
</t>
    </r>
    <r>
      <rPr>
        <sz val="10"/>
        <color rgb="FF000000"/>
        <rFont val="Calibri"/>
        <family val="2"/>
      </rPr>
      <t>(Per Day)</t>
    </r>
  </si>
  <si>
    <r>
      <rPr>
        <b/>
        <sz val="11"/>
        <color rgb="FF000000"/>
        <rFont val="Calibri"/>
        <family val="2"/>
      </rPr>
      <t xml:space="preserve">Ground Transport
</t>
    </r>
    <r>
      <rPr>
        <sz val="10"/>
        <color rgb="FF000000"/>
        <rFont val="Calibri"/>
        <family val="2"/>
      </rPr>
      <t>(Per Day)</t>
    </r>
  </si>
  <si>
    <t>Column1</t>
  </si>
  <si>
    <t># Days</t>
  </si>
  <si>
    <t>Column2</t>
  </si>
  <si>
    <t>Cost per Trip</t>
  </si>
  <si>
    <t>Column3</t>
  </si>
  <si>
    <t># Travelers</t>
  </si>
  <si>
    <t>Column4</t>
  </si>
  <si>
    <t>Total per Trip</t>
  </si>
  <si>
    <t>Column6</t>
  </si>
  <si>
    <t># Trips</t>
  </si>
  <si>
    <t>Column7</t>
  </si>
  <si>
    <t>TOTAL</t>
  </si>
  <si>
    <t>Name(s)</t>
  </si>
  <si>
    <t>Other Travel Costs</t>
  </si>
  <si>
    <t>Description</t>
  </si>
  <si>
    <t>Cost</t>
  </si>
  <si>
    <t>Quantity</t>
  </si>
  <si>
    <t xml:space="preserve">If the Conference/Meeting costs include Rental (e.g., space, audio), Catering, or Third Party Travel expenses, click the + above those columns to enter those details. </t>
  </si>
  <si>
    <t>Total Conferences &amp; Meetings</t>
  </si>
  <si>
    <t>Conference / Meeting Description</t>
  </si>
  <si>
    <t>Rental Costs</t>
  </si>
  <si>
    <t>Catering Costs</t>
  </si>
  <si>
    <t>Third Party Travel</t>
  </si>
  <si>
    <t>Name</t>
  </si>
  <si>
    <t>Location</t>
  </si>
  <si>
    <t xml:space="preserve"># Meetings </t>
  </si>
  <si>
    <r>
      <rPr>
        <b/>
        <sz val="11"/>
        <color rgb="FF000000"/>
        <rFont val="Calibri"/>
        <family val="2"/>
      </rPr>
      <t xml:space="preserve">Event Space Rental 
</t>
    </r>
    <r>
      <rPr>
        <sz val="10"/>
        <color rgb="FF000000"/>
        <rFont val="Calibri"/>
        <family val="2"/>
      </rPr>
      <t>(Per Day)</t>
    </r>
  </si>
  <si>
    <r>
      <rPr>
        <b/>
        <sz val="11"/>
        <color rgb="FF000000"/>
        <rFont val="Calibri"/>
        <family val="2"/>
      </rPr>
      <t xml:space="preserve">Audio/Visual Rental 
</t>
    </r>
    <r>
      <rPr>
        <sz val="10"/>
        <color rgb="FF000000"/>
        <rFont val="Calibri"/>
        <family val="2"/>
      </rPr>
      <t>(Per Day)</t>
    </r>
  </si>
  <si>
    <t>Column12</t>
  </si>
  <si>
    <t># Rental Days</t>
  </si>
  <si>
    <t>Total Rental</t>
  </si>
  <si>
    <t>Column5</t>
  </si>
  <si>
    <r>
      <rPr>
        <b/>
        <sz val="11"/>
        <color rgb="FF000000"/>
        <rFont val="Calibri"/>
        <family val="2"/>
      </rPr>
      <t xml:space="preserve">Food/Beverages
</t>
    </r>
    <r>
      <rPr>
        <sz val="10"/>
        <color rgb="FF000000"/>
        <rFont val="Calibri"/>
        <family val="2"/>
      </rPr>
      <t>(Per Person)</t>
    </r>
  </si>
  <si>
    <t># Attendees</t>
  </si>
  <si>
    <t>Column62</t>
  </si>
  <si>
    <t># Catering Days</t>
  </si>
  <si>
    <t>Total Catering</t>
  </si>
  <si>
    <t>Column9</t>
  </si>
  <si>
    <t>Column915</t>
  </si>
  <si>
    <t># Travel Days</t>
  </si>
  <si>
    <t>Column914</t>
  </si>
  <si>
    <t>Column52</t>
  </si>
  <si>
    <t>Column73</t>
  </si>
  <si>
    <t xml:space="preserve"># Trips </t>
  </si>
  <si>
    <t>Column82</t>
  </si>
  <si>
    <t>Total Third Party Travel</t>
  </si>
  <si>
    <t>Column32</t>
  </si>
  <si>
    <t>Other Conferences &amp; Meetings Costs</t>
  </si>
  <si>
    <t>Currencies</t>
  </si>
  <si>
    <t>Country:</t>
  </si>
  <si>
    <t>Currency:</t>
  </si>
  <si>
    <t>FOREX:</t>
  </si>
  <si>
    <t>Country - Name, ISO</t>
  </si>
  <si>
    <t>Country</t>
  </si>
  <si>
    <t>Country of Currency</t>
  </si>
  <si>
    <t>Currency Name</t>
  </si>
  <si>
    <t>ISO Code</t>
  </si>
  <si>
    <t>Symbol</t>
  </si>
  <si>
    <t>United States</t>
  </si>
  <si>
    <t>Dollar</t>
  </si>
  <si>
    <t>$</t>
  </si>
  <si>
    <t>Afghanistan</t>
  </si>
  <si>
    <t>Afghani</t>
  </si>
  <si>
    <t>AFN</t>
  </si>
  <si>
    <t>؋</t>
  </si>
  <si>
    <t>Albania</t>
  </si>
  <si>
    <t>Lek</t>
  </si>
  <si>
    <t>ALL</t>
  </si>
  <si>
    <t>Argentina</t>
  </si>
  <si>
    <t>Peso</t>
  </si>
  <si>
    <t>ARS</t>
  </si>
  <si>
    <t>Aruba</t>
  </si>
  <si>
    <t>Guilder</t>
  </si>
  <si>
    <t>AWG</t>
  </si>
  <si>
    <t>ƒ</t>
  </si>
  <si>
    <t>Australia</t>
  </si>
  <si>
    <t>AUD</t>
  </si>
  <si>
    <t>Austria</t>
  </si>
  <si>
    <t>Euro Member</t>
  </si>
  <si>
    <t>Euro</t>
  </si>
  <si>
    <t>EUR</t>
  </si>
  <si>
    <t>€</t>
  </si>
  <si>
    <t>Azerbaijan</t>
  </si>
  <si>
    <t>Manat</t>
  </si>
  <si>
    <t>AZN</t>
  </si>
  <si>
    <t>₼</t>
  </si>
  <si>
    <t>Bahamas</t>
  </si>
  <si>
    <t>BSD</t>
  </si>
  <si>
    <t>Barbados</t>
  </si>
  <si>
    <t>BBD</t>
  </si>
  <si>
    <t>Belarus</t>
  </si>
  <si>
    <t>Ruble</t>
  </si>
  <si>
    <t>BYR</t>
  </si>
  <si>
    <t>p.</t>
  </si>
  <si>
    <t>Belgium</t>
  </si>
  <si>
    <t>Belize</t>
  </si>
  <si>
    <t>BZD</t>
  </si>
  <si>
    <t>BZ$</t>
  </si>
  <si>
    <t>Bermuda</t>
  </si>
  <si>
    <t>BMD</t>
  </si>
  <si>
    <t>Bolivia</t>
  </si>
  <si>
    <t>Boliviano</t>
  </si>
  <si>
    <t>BOB</t>
  </si>
  <si>
    <t>$b</t>
  </si>
  <si>
    <t>Bosnia and Herzegovina</t>
  </si>
  <si>
    <t>Convertible Marka</t>
  </si>
  <si>
    <t>BAM</t>
  </si>
  <si>
    <t>KM</t>
  </si>
  <si>
    <t>Botswana</t>
  </si>
  <si>
    <t>Pula</t>
  </si>
  <si>
    <t>BWP</t>
  </si>
  <si>
    <t>P</t>
  </si>
  <si>
    <t>Brazil</t>
  </si>
  <si>
    <t>Real</t>
  </si>
  <si>
    <t>BRL</t>
  </si>
  <si>
    <t>R$</t>
  </si>
  <si>
    <t>Brunei</t>
  </si>
  <si>
    <t>Darussalam Dollar</t>
  </si>
  <si>
    <t>BND</t>
  </si>
  <si>
    <t>Bulgaria</t>
  </si>
  <si>
    <t>Lev</t>
  </si>
  <si>
    <t>BGN</t>
  </si>
  <si>
    <t>лв</t>
  </si>
  <si>
    <t>Cambodia</t>
  </si>
  <si>
    <t>Riel</t>
  </si>
  <si>
    <t>KHR</t>
  </si>
  <si>
    <t>៛</t>
  </si>
  <si>
    <t>Canada</t>
  </si>
  <si>
    <t>CAD</t>
  </si>
  <si>
    <t>Cayman</t>
  </si>
  <si>
    <t>KYD</t>
  </si>
  <si>
    <t>Chile</t>
  </si>
  <si>
    <t>CLP</t>
  </si>
  <si>
    <t>China</t>
  </si>
  <si>
    <t>Yuan Renminbi</t>
  </si>
  <si>
    <t>CNY</t>
  </si>
  <si>
    <t>¥</t>
  </si>
  <si>
    <t>Colombia</t>
  </si>
  <si>
    <t>COP</t>
  </si>
  <si>
    <t>Costa Rica</t>
  </si>
  <si>
    <t>Colon</t>
  </si>
  <si>
    <t>CRC</t>
  </si>
  <si>
    <t>₡</t>
  </si>
  <si>
    <t>Croatia</t>
  </si>
  <si>
    <t>Kuna</t>
  </si>
  <si>
    <t>HRK</t>
  </si>
  <si>
    <t>kn</t>
  </si>
  <si>
    <t>Cuba</t>
  </si>
  <si>
    <t>CUP</t>
  </si>
  <si>
    <t>₱</t>
  </si>
  <si>
    <t>Cyprus</t>
  </si>
  <si>
    <t>Czech Republic</t>
  </si>
  <si>
    <t>Koruna</t>
  </si>
  <si>
    <t>CZK</t>
  </si>
  <si>
    <t>Kč</t>
  </si>
  <si>
    <t>Denmark</t>
  </si>
  <si>
    <t>Krone</t>
  </si>
  <si>
    <t>DKK</t>
  </si>
  <si>
    <t>kr</t>
  </si>
  <si>
    <t>Dominican Republic</t>
  </si>
  <si>
    <t>DOP</t>
  </si>
  <si>
    <t>RD$</t>
  </si>
  <si>
    <t>East Caribbean</t>
  </si>
  <si>
    <t>XCD</t>
  </si>
  <si>
    <t>Egypt</t>
  </si>
  <si>
    <t>Pound</t>
  </si>
  <si>
    <t>EGP</t>
  </si>
  <si>
    <t>£</t>
  </si>
  <si>
    <t>El Salvador</t>
  </si>
  <si>
    <t>SVC</t>
  </si>
  <si>
    <t>Estonia</t>
  </si>
  <si>
    <t>Kroon</t>
  </si>
  <si>
    <t>EEK</t>
  </si>
  <si>
    <t>Falkland Islands</t>
  </si>
  <si>
    <t>FKP</t>
  </si>
  <si>
    <t>Fiji</t>
  </si>
  <si>
    <t>FJD</t>
  </si>
  <si>
    <t>Finland</t>
  </si>
  <si>
    <t>France</t>
  </si>
  <si>
    <t>French Polynesia</t>
  </si>
  <si>
    <t>CFP Franc</t>
  </si>
  <si>
    <t>XPF</t>
  </si>
  <si>
    <t>F</t>
  </si>
  <si>
    <t>Georgia</t>
  </si>
  <si>
    <t>Lari</t>
  </si>
  <si>
    <t>GEL</t>
  </si>
  <si>
    <t>₾</t>
  </si>
  <si>
    <t>Germany</t>
  </si>
  <si>
    <t>Ghana</t>
  </si>
  <si>
    <t>Cedis</t>
  </si>
  <si>
    <t>GHC</t>
  </si>
  <si>
    <t>¢</t>
  </si>
  <si>
    <t>Gibraltar</t>
  </si>
  <si>
    <t>GIP</t>
  </si>
  <si>
    <t>Greece</t>
  </si>
  <si>
    <t>Guatemala</t>
  </si>
  <si>
    <t>Quetzal</t>
  </si>
  <si>
    <t>GTQ</t>
  </si>
  <si>
    <t>Q</t>
  </si>
  <si>
    <t>Guernsey</t>
  </si>
  <si>
    <t>GGP</t>
  </si>
  <si>
    <t>Guyana</t>
  </si>
  <si>
    <t>GYD</t>
  </si>
  <si>
    <t>Honduras</t>
  </si>
  <si>
    <t>Lempira</t>
  </si>
  <si>
    <t>HNL</t>
  </si>
  <si>
    <t>L</t>
  </si>
  <si>
    <t>Hong Kong</t>
  </si>
  <si>
    <t>HKD</t>
  </si>
  <si>
    <t>Hungary</t>
  </si>
  <si>
    <t>Forint</t>
  </si>
  <si>
    <t>HUF</t>
  </si>
  <si>
    <t>Ft</t>
  </si>
  <si>
    <t>Iceland</t>
  </si>
  <si>
    <t>Krona</t>
  </si>
  <si>
    <t>ISK</t>
  </si>
  <si>
    <t>India</t>
  </si>
  <si>
    <t>Rupee</t>
  </si>
  <si>
    <t>INR</t>
  </si>
  <si>
    <t>₹</t>
  </si>
  <si>
    <t>Indonesia</t>
  </si>
  <si>
    <t>Rupiah</t>
  </si>
  <si>
    <t>IDR</t>
  </si>
  <si>
    <t>Rp</t>
  </si>
  <si>
    <t>Iran</t>
  </si>
  <si>
    <t>Rial</t>
  </si>
  <si>
    <t>IRR</t>
  </si>
  <si>
    <t>﷼</t>
  </si>
  <si>
    <t>Ireland</t>
  </si>
  <si>
    <t>Isle of Man</t>
  </si>
  <si>
    <t>IMP</t>
  </si>
  <si>
    <t>Israel</t>
  </si>
  <si>
    <t>Shekel</t>
  </si>
  <si>
    <t>ILS</t>
  </si>
  <si>
    <t>₪</t>
  </si>
  <si>
    <t>Italy</t>
  </si>
  <si>
    <t>Jamaica</t>
  </si>
  <si>
    <t>JMD</t>
  </si>
  <si>
    <t>J$</t>
  </si>
  <si>
    <t>Japan</t>
  </si>
  <si>
    <t>Yen</t>
  </si>
  <si>
    <t>JPY</t>
  </si>
  <si>
    <t>Jersey</t>
  </si>
  <si>
    <t>JEP</t>
  </si>
  <si>
    <t>Kazakhstan</t>
  </si>
  <si>
    <t>Tenge</t>
  </si>
  <si>
    <t>KZT</t>
  </si>
  <si>
    <t>Korea (North)</t>
  </si>
  <si>
    <t>Won</t>
  </si>
  <si>
    <t>KPW</t>
  </si>
  <si>
    <t>₩</t>
  </si>
  <si>
    <t>Korea (South)</t>
  </si>
  <si>
    <t>KRW</t>
  </si>
  <si>
    <t>Kyrgyzstan</t>
  </si>
  <si>
    <t>Som</t>
  </si>
  <si>
    <t>KGS</t>
  </si>
  <si>
    <t>Laos</t>
  </si>
  <si>
    <t>Kip</t>
  </si>
  <si>
    <t>LAK</t>
  </si>
  <si>
    <t>₭</t>
  </si>
  <si>
    <t>Latvia</t>
  </si>
  <si>
    <t>Lat</t>
  </si>
  <si>
    <t>LVL</t>
  </si>
  <si>
    <t>Ls</t>
  </si>
  <si>
    <t>Lebanon</t>
  </si>
  <si>
    <t>LBP</t>
  </si>
  <si>
    <t>Liberia</t>
  </si>
  <si>
    <t>LRD</t>
  </si>
  <si>
    <t>Lithuania</t>
  </si>
  <si>
    <t>Litas</t>
  </si>
  <si>
    <t>LTL</t>
  </si>
  <si>
    <t>Lt</t>
  </si>
  <si>
    <t>Luxembourg</t>
  </si>
  <si>
    <t>Macedonia</t>
  </si>
  <si>
    <t>Denar</t>
  </si>
  <si>
    <t>MKD</t>
  </si>
  <si>
    <t>ден</t>
  </si>
  <si>
    <t>Malaysia</t>
  </si>
  <si>
    <t>Ringgit</t>
  </si>
  <si>
    <t>MYR</t>
  </si>
  <si>
    <t>RM</t>
  </si>
  <si>
    <t>Malta</t>
  </si>
  <si>
    <t>Mauritius</t>
  </si>
  <si>
    <t>MUR</t>
  </si>
  <si>
    <t>₨</t>
  </si>
  <si>
    <t>Mexico</t>
  </si>
  <si>
    <t>MXN</t>
  </si>
  <si>
    <t>Mongolia</t>
  </si>
  <si>
    <t>Tughrik</t>
  </si>
  <si>
    <t>MNT</t>
  </si>
  <si>
    <t>₮</t>
  </si>
  <si>
    <t>Mozambique</t>
  </si>
  <si>
    <t>Metical</t>
  </si>
  <si>
    <t>MZN</t>
  </si>
  <si>
    <t>MT</t>
  </si>
  <si>
    <t>Namibia</t>
  </si>
  <si>
    <t>NAD</t>
  </si>
  <si>
    <t>Nepal</t>
  </si>
  <si>
    <t>NPR</t>
  </si>
  <si>
    <t>Netherlands</t>
  </si>
  <si>
    <t>Antilles Guilder</t>
  </si>
  <si>
    <t>ANG</t>
  </si>
  <si>
    <t>New Caledonia</t>
  </si>
  <si>
    <t>New Zealand</t>
  </si>
  <si>
    <t>NZD</t>
  </si>
  <si>
    <t>Nicaragua</t>
  </si>
  <si>
    <t>Cordoba</t>
  </si>
  <si>
    <t>NIO</t>
  </si>
  <si>
    <t>C$</t>
  </si>
  <si>
    <t>Nigeria</t>
  </si>
  <si>
    <t>Naira</t>
  </si>
  <si>
    <t>NGN</t>
  </si>
  <si>
    <t>₦</t>
  </si>
  <si>
    <t>Norway</t>
  </si>
  <si>
    <t>NOK</t>
  </si>
  <si>
    <t>Oman</t>
  </si>
  <si>
    <t>OMR</t>
  </si>
  <si>
    <t>Pakistan</t>
  </si>
  <si>
    <t>PKR</t>
  </si>
  <si>
    <t>Panama</t>
  </si>
  <si>
    <t>Balboa</t>
  </si>
  <si>
    <t>PAB</t>
  </si>
  <si>
    <t>B/.</t>
  </si>
  <si>
    <t>Paraguay</t>
  </si>
  <si>
    <t>Guarani</t>
  </si>
  <si>
    <t>PYG</t>
  </si>
  <si>
    <t>Gs</t>
  </si>
  <si>
    <t>Peru</t>
  </si>
  <si>
    <t>Nuevo Sol</t>
  </si>
  <si>
    <t>PEN</t>
  </si>
  <si>
    <t>S/.</t>
  </si>
  <si>
    <t>Philippines</t>
  </si>
  <si>
    <t>PHP</t>
  </si>
  <si>
    <t>Poland</t>
  </si>
  <si>
    <t>Zloty</t>
  </si>
  <si>
    <t>PLN</t>
  </si>
  <si>
    <t>zł</t>
  </si>
  <si>
    <t>Portugal</t>
  </si>
  <si>
    <t>Qatar</t>
  </si>
  <si>
    <t>Riyal</t>
  </si>
  <si>
    <t>QAR</t>
  </si>
  <si>
    <t>Romania</t>
  </si>
  <si>
    <t>New Leu</t>
  </si>
  <si>
    <t>RON</t>
  </si>
  <si>
    <t>lei</t>
  </si>
  <si>
    <t>Russia</t>
  </si>
  <si>
    <t>RUB</t>
  </si>
  <si>
    <t>₽</t>
  </si>
  <si>
    <t>Saint Helena</t>
  </si>
  <si>
    <t>SHP</t>
  </si>
  <si>
    <t>Saudi Arabia</t>
  </si>
  <si>
    <t>SAR</t>
  </si>
  <si>
    <t>Serbia</t>
  </si>
  <si>
    <t>Dinar</t>
  </si>
  <si>
    <t>RSD</t>
  </si>
  <si>
    <t>Дин.</t>
  </si>
  <si>
    <t>Seychelles</t>
  </si>
  <si>
    <t>SCR</t>
  </si>
  <si>
    <t>Singapore</t>
  </si>
  <si>
    <t>SGD</t>
  </si>
  <si>
    <t>Slovakia</t>
  </si>
  <si>
    <t>Slovenia</t>
  </si>
  <si>
    <t>Solomon Islands</t>
  </si>
  <si>
    <t>SBD</t>
  </si>
  <si>
    <t>Somalia</t>
  </si>
  <si>
    <t>Shilling</t>
  </si>
  <si>
    <t>SOS</t>
  </si>
  <si>
    <t>S</t>
  </si>
  <si>
    <t>South Africa</t>
  </si>
  <si>
    <t>Rand</t>
  </si>
  <si>
    <t>ZAR</t>
  </si>
  <si>
    <t>Spain</t>
  </si>
  <si>
    <t>Sri Lanka</t>
  </si>
  <si>
    <t>LKR</t>
  </si>
  <si>
    <t>Suriname</t>
  </si>
  <si>
    <t>SRD</t>
  </si>
  <si>
    <t>Sweden</t>
  </si>
  <si>
    <t>SEK</t>
  </si>
  <si>
    <t>Switzerland</t>
  </si>
  <si>
    <t>Franc</t>
  </si>
  <si>
    <t>CHF</t>
  </si>
  <si>
    <t>Syria</t>
  </si>
  <si>
    <t>SYP</t>
  </si>
  <si>
    <t>Taiwan</t>
  </si>
  <si>
    <t>New Dollar</t>
  </si>
  <si>
    <t>TWD</t>
  </si>
  <si>
    <t>NT$</t>
  </si>
  <si>
    <t>Thailand</t>
  </si>
  <si>
    <t>Baht</t>
  </si>
  <si>
    <t>THB</t>
  </si>
  <si>
    <t>฿</t>
  </si>
  <si>
    <t>Trinidad and Tobago</t>
  </si>
  <si>
    <t>TTD</t>
  </si>
  <si>
    <t>TT$</t>
  </si>
  <si>
    <t>Turkey</t>
  </si>
  <si>
    <t>Lira</t>
  </si>
  <si>
    <t>TRL</t>
  </si>
  <si>
    <t>₺</t>
  </si>
  <si>
    <t>Tuvalu</t>
  </si>
  <si>
    <t>TVD</t>
  </si>
  <si>
    <t>Ukraine</t>
  </si>
  <si>
    <t>Hryvna</t>
  </si>
  <si>
    <t>UAH</t>
  </si>
  <si>
    <t>₴</t>
  </si>
  <si>
    <t>United Kingdom</t>
  </si>
  <si>
    <t>GBP</t>
  </si>
  <si>
    <t>Uruguay</t>
  </si>
  <si>
    <t>UYU</t>
  </si>
  <si>
    <t>$U</t>
  </si>
  <si>
    <t>Uzbekistan</t>
  </si>
  <si>
    <t>UZS</t>
  </si>
  <si>
    <t>Venezuela</t>
  </si>
  <si>
    <t>Bolivar Fuerte</t>
  </si>
  <si>
    <t>VEF</t>
  </si>
  <si>
    <t>Bs</t>
  </si>
  <si>
    <t>Viet Nam</t>
  </si>
  <si>
    <t>Dong</t>
  </si>
  <si>
    <t>VND</t>
  </si>
  <si>
    <t>₫</t>
  </si>
  <si>
    <t>Yemen</t>
  </si>
  <si>
    <t>YER</t>
  </si>
  <si>
    <t>Zimbabwe</t>
  </si>
  <si>
    <t>ZWD</t>
  </si>
  <si>
    <t>Z$</t>
  </si>
  <si>
    <t>Expenses represent more than 20% of the total budget. A detailed breakdown of any travel or conferences and meetings expenses must be provided in the Travel and/or Conferences &amp; Meeting Detail tabs.</t>
  </si>
  <si>
    <t>Rates</t>
  </si>
  <si>
    <t>Units</t>
  </si>
  <si>
    <t>Hourly Rate</t>
  </si>
  <si>
    <t># of Hours</t>
  </si>
  <si>
    <t>Daily Rate</t>
  </si>
  <si>
    <t># of Days</t>
  </si>
  <si>
    <t>Other (overwrite with preferred rate type)</t>
  </si>
  <si>
    <t>Other (overwrite with corresponding unit)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</si>
</sst>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5" formatCode="&quot;$&quot;#,##0_);\(&quot;$&quot;#,##0\)"/>
    <numFmt numFmtId="43" formatCode="_(* #,##0.00_);_(* \(#,##0.00\);_(* &quot;-&quot;??_);_(@_)"/>
    <numFmt numFmtId="164" formatCode="&quot;$&quot;#,##0.00"/>
    <numFmt numFmtId="165" formatCode="&quot;$&quot;#,##0"/>
    <numFmt numFmtId="166" formatCode="[$USD]\ #,##0.00000"/>
    <numFmt numFmtId="167" formatCode="[$-409]mmmm\ d\,\ yyyy;@"/>
  </numFmts>
  <fonts count="43">
    <font>
      <sz val="11"/>
      <color theme="1"/>
      <name val="Times New Roman"/>
      <family val="2"/>
      <scheme val="minor"/>
    </font>
    <font>
      <sz val="11"/>
      <color theme="1"/>
      <name val="Times New Roman"/>
      <family val="2"/>
      <scheme val="minor"/>
    </font>
    <font>
      <sz val="11"/>
      <color rgb="FF3F3F76"/>
      <name val="Times New Roman"/>
      <family val="2"/>
      <scheme val="minor"/>
    </font>
    <font>
      <b/>
      <sz val="11"/>
      <color rgb="FF3F3F3F"/>
      <name val="Times New Roman"/>
      <family val="2"/>
      <scheme val="minor"/>
    </font>
    <font>
      <b/>
      <sz val="11"/>
      <color theme="1"/>
      <name val="Times New Roman"/>
      <family val="2"/>
      <scheme val="minor"/>
    </font>
    <font>
      <sz val="18"/>
      <color theme="3"/>
      <name val="Times New Roman"/>
      <family val="2"/>
      <scheme val="major"/>
    </font>
    <font>
      <b/>
      <sz val="15"/>
      <name val="Times New Roman"/>
      <family val="2"/>
      <scheme val="minor"/>
    </font>
    <font>
      <b/>
      <sz val="13"/>
      <name val="Times New Roman"/>
      <family val="2"/>
      <scheme val="minor"/>
    </font>
    <font>
      <sz val="8"/>
      <name val="Times New Roman"/>
      <family val="2"/>
      <scheme val="minor"/>
    </font>
    <font>
      <sz val="24"/>
      <color theme="3"/>
      <name val="Times New Roman"/>
      <family val="1"/>
    </font>
    <font>
      <sz val="12"/>
      <color theme="1"/>
      <name val="Times New Roman"/>
      <family val="1"/>
    </font>
    <font>
      <b/>
      <sz val="11"/>
      <color theme="3"/>
      <name val="Times New Roman"/>
      <family val="2"/>
      <scheme val="minor"/>
    </font>
    <font>
      <sz val="11"/>
      <color rgb="FFFF0000"/>
      <name val="Times New Roman"/>
      <family val="2"/>
      <scheme val="minor"/>
    </font>
    <font>
      <sz val="11"/>
      <color theme="1"/>
      <name val="Calibri"/>
      <family val="2"/>
    </font>
    <font>
      <b/>
      <sz val="18"/>
      <color theme="3"/>
      <name val="Calibri"/>
      <family val="2"/>
    </font>
    <font>
      <sz val="12"/>
      <color theme="1"/>
      <name val="Calibri"/>
      <family val="2"/>
    </font>
    <font>
      <b/>
      <sz val="15"/>
      <name val="Calibri"/>
      <family val="2"/>
    </font>
    <font>
      <b/>
      <sz val="13"/>
      <name val="Calibri"/>
      <family val="2"/>
    </font>
    <font>
      <sz val="11"/>
      <color theme="3"/>
      <name val="Calibri"/>
      <family val="2"/>
    </font>
    <font>
      <b/>
      <sz val="11"/>
      <color theme="3"/>
      <name val="Calibri"/>
      <family val="2"/>
    </font>
    <font>
      <b/>
      <sz val="11"/>
      <name val="Calibri"/>
      <family val="2"/>
    </font>
    <font>
      <sz val="11"/>
      <name val="Calibri"/>
      <family val="2"/>
    </font>
    <font>
      <b/>
      <sz val="11"/>
      <color theme="1"/>
      <name val="Calibri"/>
      <family val="2"/>
    </font>
    <font>
      <i/>
      <sz val="11"/>
      <name val="Calibri"/>
      <family val="2"/>
    </font>
    <font>
      <i/>
      <sz val="11"/>
      <color theme="1"/>
      <name val="Calibri"/>
      <family val="2"/>
    </font>
    <font>
      <sz val="11"/>
      <color theme="0"/>
      <name val="Calibri"/>
      <family val="2"/>
    </font>
    <font>
      <b/>
      <sz val="11"/>
      <color theme="0"/>
      <name val="Calibri"/>
      <family val="2"/>
    </font>
    <font>
      <sz val="11"/>
      <color rgb="FF3F3F76"/>
      <name val="Calibri"/>
      <family val="2"/>
    </font>
    <font>
      <b/>
      <sz val="11"/>
      <color rgb="FF3F3F76"/>
      <name val="Calibri"/>
      <family val="2"/>
    </font>
    <font>
      <sz val="24"/>
      <color theme="3"/>
      <name val="Calibri"/>
      <family val="2"/>
    </font>
    <font>
      <sz val="12"/>
      <color theme="3"/>
      <name val="Calibri"/>
      <family val="2"/>
    </font>
    <font>
      <sz val="12"/>
      <color theme="5" tint="-0.249977111117893"/>
      <name val="Calibri"/>
      <family val="2"/>
    </font>
    <font>
      <b/>
      <sz val="18"/>
      <color theme="0"/>
      <name val="Calibri"/>
      <family val="2"/>
    </font>
    <font>
      <sz val="12"/>
      <color theme="4" tint="-0.499984740745262"/>
      <name val="Calibri"/>
      <family val="2"/>
    </font>
    <font>
      <b/>
      <sz val="11"/>
      <color rgb="FF000000"/>
      <name val="Calibri"/>
      <family val="2"/>
    </font>
    <font>
      <sz val="10"/>
      <color rgb="FF000000"/>
      <name val="Calibri"/>
      <family val="2"/>
    </font>
    <font>
      <b/>
      <sz val="18"/>
      <color rgb="FF000000"/>
      <name val="Calibri"/>
      <family val="2"/>
    </font>
    <font>
      <b/>
      <sz val="12"/>
      <name val="Calibri"/>
      <family val="2"/>
    </font>
    <font>
      <sz val="12"/>
      <name val="Calibri"/>
      <family val="2"/>
    </font>
    <font>
      <b/>
      <sz val="12"/>
      <color theme="4" tint="0.79998168889431442"/>
      <name val="Calibri"/>
      <family val="2"/>
    </font>
    <font>
      <sz val="15"/>
      <color theme="1"/>
      <name val="Calibri"/>
      <family val="2"/>
    </font>
    <font>
      <sz val="15"/>
      <name val="Calibri"/>
      <family val="2"/>
    </font>
    <font>
      <sz val="12"/>
      <color theme="0"/>
      <name val="Calibri"/>
      <family val="2"/>
    </font>
  </fonts>
  <fills count="13">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4" tint="0.59996337778862885"/>
        <bgColor indexed="64"/>
      </patternFill>
    </fill>
    <fill>
      <patternFill patternType="solid">
        <fgColor rgb="FFE6EBF6"/>
        <bgColor indexed="64"/>
      </patternFill>
    </fill>
    <fill>
      <patternFill patternType="solid">
        <fgColor theme="4" tint="-0.499984740745262"/>
        <bgColor indexed="64"/>
      </patternFill>
    </fill>
    <fill>
      <patternFill patternType="solid">
        <fgColor theme="4" tint="0.59999389629810485"/>
        <bgColor indexed="64"/>
      </patternFill>
    </fill>
    <fill>
      <patternFill patternType="solid">
        <fgColor rgb="FFEDF1F9"/>
        <bgColor indexed="64"/>
      </patternFill>
    </fill>
  </fills>
  <borders count="45">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theme="6"/>
      </left>
      <right style="thin">
        <color theme="6"/>
      </right>
      <top style="thin">
        <color theme="6"/>
      </top>
      <bottom style="thin">
        <color theme="6"/>
      </bottom>
      <diagonal/>
    </border>
    <border>
      <left/>
      <right/>
      <top/>
      <bottom style="medium">
        <color theme="4" tint="0.39997558519241921"/>
      </bottom>
      <diagonal/>
    </border>
    <border>
      <left style="thin">
        <color indexed="64"/>
      </left>
      <right style="thin">
        <color theme="6"/>
      </right>
      <top style="thin">
        <color indexed="64"/>
      </top>
      <bottom style="thin">
        <color theme="6"/>
      </bottom>
      <diagonal/>
    </border>
    <border>
      <left style="thin">
        <color theme="6"/>
      </left>
      <right style="thin">
        <color theme="6"/>
      </right>
      <top style="thin">
        <color indexed="64"/>
      </top>
      <bottom style="thin">
        <color theme="6"/>
      </bottom>
      <diagonal/>
    </border>
    <border>
      <left style="thin">
        <color theme="6"/>
      </left>
      <right style="thin">
        <color indexed="64"/>
      </right>
      <top style="thin">
        <color indexed="64"/>
      </top>
      <bottom style="thin">
        <color theme="6"/>
      </bottom>
      <diagonal/>
    </border>
    <border>
      <left style="thin">
        <color indexed="64"/>
      </left>
      <right style="thin">
        <color theme="6"/>
      </right>
      <top style="thin">
        <color theme="6"/>
      </top>
      <bottom style="thin">
        <color theme="6"/>
      </bottom>
      <diagonal/>
    </border>
    <border>
      <left style="thin">
        <color theme="6"/>
      </left>
      <right style="thin">
        <color indexed="64"/>
      </right>
      <top style="thin">
        <color theme="6"/>
      </top>
      <bottom style="thin">
        <color theme="6"/>
      </bottom>
      <diagonal/>
    </border>
    <border>
      <left style="thin">
        <color indexed="64"/>
      </left>
      <right style="thin">
        <color theme="6"/>
      </right>
      <top style="thin">
        <color theme="6"/>
      </top>
      <bottom style="thin">
        <color indexed="64"/>
      </bottom>
      <diagonal/>
    </border>
    <border>
      <left style="thin">
        <color theme="6"/>
      </left>
      <right style="thin">
        <color theme="6"/>
      </right>
      <top style="thin">
        <color theme="6"/>
      </top>
      <bottom style="thin">
        <color indexed="64"/>
      </bottom>
      <diagonal/>
    </border>
    <border>
      <left style="thin">
        <color theme="6"/>
      </left>
      <right style="thin">
        <color indexed="64"/>
      </right>
      <top style="thin">
        <color theme="6"/>
      </top>
      <bottom style="thin">
        <color indexed="64"/>
      </bottom>
      <diagonal/>
    </border>
    <border>
      <left style="thin">
        <color indexed="64"/>
      </left>
      <right style="thin">
        <color theme="6"/>
      </right>
      <top style="thin">
        <color indexed="64"/>
      </top>
      <bottom style="thin">
        <color indexed="64"/>
      </bottom>
      <diagonal/>
    </border>
    <border>
      <left style="thin">
        <color theme="6"/>
      </left>
      <right style="thin">
        <color theme="6"/>
      </right>
      <top style="thin">
        <color indexed="64"/>
      </top>
      <bottom style="thin">
        <color indexed="64"/>
      </bottom>
      <diagonal/>
    </border>
    <border>
      <left style="thin">
        <color theme="6"/>
      </left>
      <right style="thin">
        <color indexed="64"/>
      </right>
      <top style="thin">
        <color indexed="64"/>
      </top>
      <bottom style="thin">
        <color indexed="64"/>
      </bottom>
      <diagonal/>
    </border>
    <border>
      <left/>
      <right/>
      <top style="thin">
        <color theme="3" tint="-0.24994659260841701"/>
      </top>
      <bottom style="thin">
        <color theme="3" tint="-0.24994659260841701"/>
      </bottom>
      <diagonal/>
    </border>
    <border>
      <left style="thin">
        <color theme="4" tint="-0.499984740745262"/>
      </left>
      <right/>
      <top style="thin">
        <color theme="4" tint="-0.499984740745262"/>
      </top>
      <bottom/>
      <diagonal/>
    </border>
    <border>
      <left/>
      <right/>
      <top style="thin">
        <color theme="4" tint="-0.499984740745262"/>
      </top>
      <bottom/>
      <diagonal/>
    </border>
    <border>
      <left/>
      <right style="thin">
        <color theme="4" tint="-0.499984740745262"/>
      </right>
      <top style="thin">
        <color theme="4" tint="-0.499984740745262"/>
      </top>
      <bottom/>
      <diagonal/>
    </border>
    <border>
      <left style="thin">
        <color theme="4" tint="-0.499984740745262"/>
      </left>
      <right style="thin">
        <color indexed="64"/>
      </right>
      <top style="thin">
        <color theme="4" tint="-0.499984740745262"/>
      </top>
      <bottom style="thin">
        <color indexed="64"/>
      </bottom>
      <diagonal/>
    </border>
    <border>
      <left style="thin">
        <color indexed="64"/>
      </left>
      <right style="thin">
        <color indexed="64"/>
      </right>
      <top style="thin">
        <color theme="4" tint="-0.499984740745262"/>
      </top>
      <bottom style="thin">
        <color indexed="64"/>
      </bottom>
      <diagonal/>
    </border>
    <border>
      <left style="thin">
        <color indexed="64"/>
      </left>
      <right style="thin">
        <color theme="4" tint="-0.499984740745262"/>
      </right>
      <top style="thin">
        <color theme="4" tint="-0.499984740745262"/>
      </top>
      <bottom style="thin">
        <color indexed="64"/>
      </bottom>
      <diagonal/>
    </border>
    <border>
      <left style="thin">
        <color theme="4" tint="-0.499984740745262"/>
      </left>
      <right/>
      <top style="thin">
        <color theme="3" tint="-0.24994659260841701"/>
      </top>
      <bottom style="thin">
        <color theme="3" tint="-0.24994659260841701"/>
      </bottom>
      <diagonal/>
    </border>
    <border>
      <left/>
      <right style="thin">
        <color theme="4" tint="-0.499984740745262"/>
      </right>
      <top style="thin">
        <color theme="3" tint="-0.24994659260841701"/>
      </top>
      <bottom style="thin">
        <color theme="3" tint="-0.24994659260841701"/>
      </bottom>
      <diagonal/>
    </border>
    <border>
      <left style="thin">
        <color theme="4" tint="-0.499984740745262"/>
      </left>
      <right/>
      <top style="thin">
        <color theme="4" tint="-0.499984740745262"/>
      </top>
      <bottom style="thin">
        <color theme="4" tint="-0.499984740745262"/>
      </bottom>
      <diagonal/>
    </border>
    <border>
      <left/>
      <right/>
      <top style="thin">
        <color theme="4" tint="-0.499984740745262"/>
      </top>
      <bottom style="thin">
        <color theme="4" tint="-0.499984740745262"/>
      </bottom>
      <diagonal/>
    </border>
    <border>
      <left/>
      <right style="thin">
        <color theme="4" tint="-0.499984740745262"/>
      </right>
      <top style="thin">
        <color theme="4" tint="-0.499984740745262"/>
      </top>
      <bottom style="thin">
        <color theme="4" tint="-0.499984740745262"/>
      </bottom>
      <diagonal/>
    </border>
    <border>
      <left style="thin">
        <color theme="4" tint="-0.499984740745262"/>
      </left>
      <right/>
      <top style="thin">
        <color theme="3" tint="-0.24994659260841701"/>
      </top>
      <bottom/>
      <diagonal/>
    </border>
    <border>
      <left/>
      <right/>
      <top style="thin">
        <color theme="3" tint="-0.24994659260841701"/>
      </top>
      <bottom/>
      <diagonal/>
    </border>
    <border>
      <left/>
      <right style="thin">
        <color theme="4" tint="-0.499984740745262"/>
      </right>
      <top style="thin">
        <color theme="3" tint="-0.24994659260841701"/>
      </top>
      <bottom/>
      <diagonal/>
    </border>
    <border>
      <left style="thin">
        <color theme="4" tint="-0.499984740745262"/>
      </left>
      <right style="thin">
        <color theme="4" tint="-0.499984740745262"/>
      </right>
      <top style="thin">
        <color theme="4" tint="-0.499984740745262"/>
      </top>
      <bottom/>
      <diagonal/>
    </border>
    <border>
      <left style="thin">
        <color theme="4" tint="-0.499984740745262"/>
      </left>
      <right style="thin">
        <color theme="0" tint="-0.34998626667073579"/>
      </right>
      <top style="thin">
        <color theme="4" tint="-0.499984740745262"/>
      </top>
      <bottom style="thin">
        <color theme="4" tint="-0.499984740745262"/>
      </bottom>
      <diagonal/>
    </border>
    <border>
      <left style="thin">
        <color theme="0" tint="-0.34998626667073579"/>
      </left>
      <right style="thin">
        <color theme="0" tint="-0.34998626667073579"/>
      </right>
      <top style="thin">
        <color theme="4" tint="-0.499984740745262"/>
      </top>
      <bottom style="thin">
        <color theme="4" tint="-0.499984740745262"/>
      </bottom>
      <diagonal/>
    </border>
    <border>
      <left style="thin">
        <color theme="0" tint="-0.34998626667073579"/>
      </left>
      <right style="thin">
        <color theme="4" tint="-0.499984740745262"/>
      </right>
      <top style="thin">
        <color theme="4" tint="-0.499984740745262"/>
      </top>
      <bottom style="thin">
        <color theme="4" tint="-0.499984740745262"/>
      </bottom>
      <diagonal/>
    </border>
    <border>
      <left/>
      <right/>
      <top style="thin">
        <color theme="4" tint="-0.499984740745262"/>
      </top>
      <bottom style="thin">
        <color theme="0"/>
      </bottom>
      <diagonal/>
    </border>
    <border>
      <left/>
      <right/>
      <top style="thin">
        <color theme="0"/>
      </top>
      <bottom style="thin">
        <color theme="0"/>
      </bottom>
      <diagonal/>
    </border>
    <border>
      <left/>
      <right/>
      <top style="thin">
        <color theme="0"/>
      </top>
      <bottom/>
      <diagonal/>
    </border>
    <border>
      <left style="thin">
        <color theme="0" tint="-0.34998626667073579"/>
      </left>
      <right style="thin">
        <color theme="0" tint="-0.34998626667073579"/>
      </right>
      <top style="thin">
        <color theme="4" tint="-0.499984740745262"/>
      </top>
      <bottom style="thin">
        <color theme="0"/>
      </bottom>
      <diagonal/>
    </border>
    <border>
      <left/>
      <right/>
      <top style="thin">
        <color theme="0" tint="-0.34998626667073579"/>
      </top>
      <bottom/>
      <diagonal/>
    </border>
  </borders>
  <cellStyleXfs count="13">
    <xf numFmtId="0" fontId="0" fillId="0" borderId="0"/>
    <xf numFmtId="9" fontId="1" fillId="0" borderId="0" applyFont="0" applyFill="0" applyBorder="0" applyAlignment="0" applyProtection="0"/>
    <xf numFmtId="0" fontId="2" fillId="2" borderId="1" applyNumberFormat="0" applyAlignment="0" applyProtection="0"/>
    <xf numFmtId="0" fontId="3" fillId="3" borderId="2" applyNumberFormat="0" applyAlignment="0" applyProtection="0"/>
    <xf numFmtId="0" fontId="5" fillId="0" borderId="0" applyNumberFormat="0" applyFill="0" applyBorder="0" applyAlignment="0" applyProtection="0"/>
    <xf numFmtId="0" fontId="6" fillId="8" borderId="7" applyNumberFormat="0" applyAlignment="0" applyProtection="0"/>
    <xf numFmtId="0" fontId="7" fillId="7" borderId="3" applyNumberFormat="0" applyAlignment="0" applyProtection="0"/>
    <xf numFmtId="0" fontId="4" fillId="0" borderId="0" applyNumberFormat="0" applyFill="0" applyBorder="0" applyAlignment="0" applyProtection="0"/>
    <xf numFmtId="0" fontId="9" fillId="0" borderId="0" applyNumberFormat="0" applyFill="0" applyBorder="0" applyAlignment="0" applyProtection="0"/>
    <xf numFmtId="0" fontId="10" fillId="0" borderId="0"/>
    <xf numFmtId="43" fontId="1" fillId="0" borderId="0" applyFont="0" applyFill="0" applyBorder="0" applyAlignment="0" applyProtection="0"/>
    <xf numFmtId="0" fontId="11" fillId="0" borderId="9" applyNumberFormat="0" applyFill="0" applyAlignment="0" applyProtection="0"/>
    <xf numFmtId="0" fontId="12" fillId="0" borderId="0" applyNumberFormat="0" applyFill="0" applyBorder="0" applyAlignment="0" applyProtection="0"/>
  </cellStyleXfs>
  <cellXfs count="168">
    <xf numFmtId="0" fontId="0" fillId="0" borderId="0" xfId="0"/>
    <xf numFmtId="0" fontId="13" fillId="0" borderId="0" xfId="0" applyFont="1" applyAlignment="1">
      <alignment vertical="center"/>
    </xf>
    <xf numFmtId="164" fontId="15" fillId="0" borderId="0" xfId="0" applyNumberFormat="1" applyFont="1" applyAlignment="1">
      <alignment horizontal="left" vertical="center" indent="1"/>
    </xf>
    <xf numFmtId="0" fontId="13" fillId="0" borderId="0" xfId="0" applyFont="1"/>
    <xf numFmtId="0" fontId="15" fillId="0" borderId="0" xfId="0" applyFont="1" applyAlignment="1">
      <alignment horizontal="left" vertical="center" indent="1"/>
    </xf>
    <xf numFmtId="0" fontId="19" fillId="0" borderId="0" xfId="11" applyFont="1" applyFill="1" applyBorder="1" applyAlignment="1" applyProtection="1">
      <alignment horizontal="center" vertical="center" wrapText="1"/>
    </xf>
    <xf numFmtId="0" fontId="20" fillId="0" borderId="0" xfId="7" applyFont="1" applyBorder="1" applyAlignment="1" applyProtection="1">
      <alignment horizontal="right" vertical="center" wrapText="1" indent="1"/>
    </xf>
    <xf numFmtId="3" fontId="21" fillId="5" borderId="18" xfId="2" applyNumberFormat="1" applyFont="1" applyFill="1" applyBorder="1" applyAlignment="1" applyProtection="1">
      <alignment horizontal="right" vertical="center" wrapText="1" indent="1"/>
    </xf>
    <xf numFmtId="9" fontId="21" fillId="5" borderId="19" xfId="1" applyFont="1" applyFill="1" applyBorder="1" applyAlignment="1" applyProtection="1">
      <alignment horizontal="right" vertical="center" wrapText="1" indent="1"/>
    </xf>
    <xf numFmtId="3" fontId="13" fillId="0" borderId="20" xfId="0" applyNumberFormat="1" applyFont="1" applyBorder="1" applyAlignment="1">
      <alignment horizontal="right" indent="1"/>
    </xf>
    <xf numFmtId="3" fontId="22" fillId="0" borderId="0" xfId="0" applyNumberFormat="1" applyFont="1" applyAlignment="1">
      <alignment horizontal="right" indent="1"/>
    </xf>
    <xf numFmtId="9" fontId="22" fillId="0" borderId="0" xfId="1" applyFont="1" applyAlignment="1">
      <alignment horizontal="right" indent="1"/>
    </xf>
    <xf numFmtId="3" fontId="21" fillId="5" borderId="10" xfId="2" applyNumberFormat="1" applyFont="1" applyFill="1" applyBorder="1" applyAlignment="1" applyProtection="1">
      <alignment horizontal="right" vertical="center" wrapText="1" indent="1"/>
    </xf>
    <xf numFmtId="9" fontId="21" fillId="5" borderId="11" xfId="1" applyFont="1" applyFill="1" applyBorder="1" applyAlignment="1" applyProtection="1">
      <alignment horizontal="right" vertical="center" wrapText="1" indent="1"/>
    </xf>
    <xf numFmtId="3" fontId="13" fillId="0" borderId="12" xfId="0" applyNumberFormat="1" applyFont="1" applyBorder="1" applyAlignment="1">
      <alignment horizontal="right" indent="1"/>
    </xf>
    <xf numFmtId="3" fontId="21" fillId="5" borderId="13" xfId="2" applyNumberFormat="1" applyFont="1" applyFill="1" applyBorder="1" applyAlignment="1" applyProtection="1">
      <alignment horizontal="right" vertical="center" wrapText="1" indent="1"/>
    </xf>
    <xf numFmtId="9" fontId="21" fillId="5" borderId="8" xfId="1" applyFont="1" applyFill="1" applyBorder="1" applyAlignment="1" applyProtection="1">
      <alignment horizontal="right" vertical="center" wrapText="1" indent="1"/>
    </xf>
    <xf numFmtId="3" fontId="13" fillId="0" borderId="14" xfId="0" applyNumberFormat="1" applyFont="1" applyBorder="1" applyAlignment="1">
      <alignment horizontal="right" indent="1"/>
    </xf>
    <xf numFmtId="3" fontId="21" fillId="5" borderId="15" xfId="2" applyNumberFormat="1" applyFont="1" applyFill="1" applyBorder="1" applyAlignment="1" applyProtection="1">
      <alignment horizontal="right" vertical="center" wrapText="1" indent="1"/>
    </xf>
    <xf numFmtId="9" fontId="21" fillId="5" borderId="16" xfId="1" applyFont="1" applyFill="1" applyBorder="1" applyAlignment="1" applyProtection="1">
      <alignment horizontal="right" vertical="center" wrapText="1" indent="1"/>
    </xf>
    <xf numFmtId="3" fontId="13" fillId="0" borderId="17" xfId="0" applyNumberFormat="1" applyFont="1" applyBorder="1" applyAlignment="1">
      <alignment horizontal="right" indent="1"/>
    </xf>
    <xf numFmtId="3" fontId="20" fillId="5" borderId="18" xfId="2" applyNumberFormat="1" applyFont="1" applyFill="1" applyBorder="1" applyAlignment="1" applyProtection="1">
      <alignment horizontal="right" vertical="center" wrapText="1" indent="1"/>
    </xf>
    <xf numFmtId="9" fontId="20" fillId="5" borderId="19" xfId="1" applyFont="1" applyFill="1" applyBorder="1" applyAlignment="1" applyProtection="1">
      <alignment horizontal="right" vertical="center" wrapText="1" indent="1"/>
    </xf>
    <xf numFmtId="3" fontId="22" fillId="0" borderId="20" xfId="0" applyNumberFormat="1" applyFont="1" applyBorder="1" applyAlignment="1">
      <alignment horizontal="right" indent="1"/>
    </xf>
    <xf numFmtId="0" fontId="14" fillId="0" borderId="0" xfId="4" applyFont="1" applyFill="1" applyBorder="1" applyAlignment="1" applyProtection="1">
      <alignment horizontal="center" vertical="center" wrapText="1"/>
    </xf>
    <xf numFmtId="0" fontId="13" fillId="5" borderId="0" xfId="0" applyFont="1" applyFill="1" applyAlignment="1">
      <alignment vertical="center"/>
    </xf>
    <xf numFmtId="5" fontId="13" fillId="0" borderId="0" xfId="0" applyNumberFormat="1" applyFont="1" applyAlignment="1">
      <alignment vertical="center"/>
    </xf>
    <xf numFmtId="0" fontId="13" fillId="0" borderId="0" xfId="0" applyFont="1" applyAlignment="1">
      <alignment horizontal="center" vertical="center"/>
    </xf>
    <xf numFmtId="0" fontId="26" fillId="0" borderId="0" xfId="0" applyFont="1" applyAlignment="1">
      <alignment horizontal="center" vertical="center"/>
    </xf>
    <xf numFmtId="165" fontId="22" fillId="0" borderId="0" xfId="0" applyNumberFormat="1" applyFont="1" applyAlignment="1">
      <alignment horizontal="center" vertical="center"/>
    </xf>
    <xf numFmtId="9" fontId="22" fillId="0" borderId="0" xfId="1" applyFont="1" applyBorder="1" applyAlignment="1">
      <alignment horizontal="center" vertical="center"/>
    </xf>
    <xf numFmtId="0" fontId="22" fillId="0" borderId="0" xfId="0" applyFont="1"/>
    <xf numFmtId="0" fontId="17" fillId="0" borderId="0" xfId="6" applyFont="1" applyFill="1" applyBorder="1" applyAlignment="1"/>
    <xf numFmtId="0" fontId="26" fillId="0" borderId="0" xfId="0" applyFont="1" applyAlignment="1">
      <alignment wrapText="1"/>
    </xf>
    <xf numFmtId="0" fontId="26" fillId="0" borderId="0" xfId="0" applyFont="1" applyAlignment="1">
      <alignment horizontal="center"/>
    </xf>
    <xf numFmtId="9" fontId="26" fillId="0" borderId="0" xfId="1" applyFont="1" applyFill="1" applyBorder="1" applyAlignment="1">
      <alignment horizontal="center"/>
    </xf>
    <xf numFmtId="0" fontId="27" fillId="0" borderId="0" xfId="2" applyFont="1" applyFill="1" applyBorder="1" applyAlignment="1">
      <alignment horizontal="left"/>
    </xf>
    <xf numFmtId="9" fontId="22" fillId="0" borderId="0" xfId="1" applyFont="1" applyFill="1" applyBorder="1" applyAlignment="1">
      <alignment horizontal="center"/>
    </xf>
    <xf numFmtId="0" fontId="15" fillId="0" borderId="0" xfId="9" applyFont="1"/>
    <xf numFmtId="0" fontId="15" fillId="0" borderId="0" xfId="9" applyFont="1" applyAlignment="1">
      <alignment horizontal="right"/>
    </xf>
    <xf numFmtId="0" fontId="13" fillId="0" borderId="0" xfId="0" applyFont="1" applyAlignment="1">
      <alignment horizontal="right"/>
    </xf>
    <xf numFmtId="0" fontId="15" fillId="0" borderId="0" xfId="9" applyFont="1" applyAlignment="1">
      <alignment horizontal="center"/>
    </xf>
    <xf numFmtId="0" fontId="13" fillId="0" borderId="0" xfId="0" applyFont="1" applyAlignment="1">
      <alignment wrapText="1"/>
    </xf>
    <xf numFmtId="0" fontId="13" fillId="0" borderId="0" xfId="0" quotePrefix="1" applyFont="1"/>
    <xf numFmtId="0" fontId="30" fillId="0" borderId="0" xfId="12" applyFont="1" applyFill="1" applyBorder="1" applyAlignment="1" applyProtection="1">
      <alignment horizontal="center" vertical="center" wrapText="1"/>
    </xf>
    <xf numFmtId="0" fontId="22" fillId="0" borderId="0" xfId="0" applyFont="1" applyAlignment="1">
      <alignment vertical="center"/>
    </xf>
    <xf numFmtId="0" fontId="16" fillId="8" borderId="36" xfId="5" applyFont="1" applyBorder="1" applyAlignment="1">
      <alignment horizontal="center" vertical="center"/>
    </xf>
    <xf numFmtId="0" fontId="36" fillId="11" borderId="30" xfId="4" applyFont="1" applyFill="1" applyBorder="1" applyAlignment="1">
      <alignment horizontal="left" vertical="center" wrapText="1"/>
    </xf>
    <xf numFmtId="0" fontId="16" fillId="7" borderId="30" xfId="5" applyFont="1" applyFill="1" applyBorder="1" applyAlignment="1">
      <alignment vertical="center"/>
    </xf>
    <xf numFmtId="0" fontId="16" fillId="8" borderId="5" xfId="5" applyFont="1" applyBorder="1" applyAlignment="1">
      <alignment vertical="center" wrapText="1"/>
    </xf>
    <xf numFmtId="0" fontId="18" fillId="0" borderId="30" xfId="4" applyFont="1" applyFill="1" applyBorder="1" applyAlignment="1" applyProtection="1">
      <alignment horizontal="left" vertical="center" wrapText="1" indent="1"/>
      <protection locked="0"/>
    </xf>
    <xf numFmtId="166" fontId="18" fillId="0" borderId="31" xfId="4" applyNumberFormat="1" applyFont="1" applyFill="1" applyBorder="1" applyAlignment="1" applyProtection="1">
      <alignment horizontal="center" vertical="center" wrapText="1"/>
      <protection locked="0"/>
    </xf>
    <xf numFmtId="167" fontId="18" fillId="0" borderId="32" xfId="4" applyNumberFormat="1" applyFont="1" applyFill="1" applyBorder="1" applyAlignment="1" applyProtection="1">
      <alignment horizontal="center" vertical="center" wrapText="1"/>
      <protection locked="0"/>
    </xf>
    <xf numFmtId="0" fontId="37" fillId="7" borderId="22" xfId="6" applyFont="1" applyBorder="1" applyAlignment="1">
      <alignment vertical="center" wrapText="1"/>
    </xf>
    <xf numFmtId="0" fontId="39" fillId="7" borderId="24" xfId="6" applyFont="1" applyBorder="1" applyAlignment="1" applyProtection="1">
      <alignment horizontal="center" vertical="center" wrapText="1"/>
    </xf>
    <xf numFmtId="0" fontId="25" fillId="0" borderId="31" xfId="4" quotePrefix="1" applyFont="1" applyFill="1" applyBorder="1" applyAlignment="1">
      <alignment horizontal="center" vertical="center" wrapText="1"/>
    </xf>
    <xf numFmtId="0" fontId="40" fillId="0" borderId="0" xfId="0" applyFont="1"/>
    <xf numFmtId="0" fontId="16" fillId="8" borderId="6" xfId="5" applyFont="1" applyBorder="1" applyAlignment="1">
      <alignment vertical="center" wrapText="1"/>
    </xf>
    <xf numFmtId="0" fontId="22" fillId="0" borderId="0" xfId="0" applyFont="1" applyAlignment="1">
      <alignment horizontal="center" vertical="center" wrapText="1"/>
    </xf>
    <xf numFmtId="0" fontId="27" fillId="0" borderId="0" xfId="2" applyFont="1" applyFill="1" applyBorder="1" applyAlignment="1" applyProtection="1">
      <alignment horizontal="left" vertical="center" wrapText="1"/>
      <protection locked="0"/>
    </xf>
    <xf numFmtId="4" fontId="27" fillId="0" borderId="0" xfId="2" applyNumberFormat="1" applyFont="1" applyFill="1" applyBorder="1" applyAlignment="1" applyProtection="1">
      <alignment horizontal="center" vertical="center"/>
      <protection locked="0"/>
    </xf>
    <xf numFmtId="0" fontId="28" fillId="0" borderId="0" xfId="0" applyFont="1" applyAlignment="1" applyProtection="1">
      <alignment horizontal="center" vertical="center"/>
      <protection locked="0"/>
    </xf>
    <xf numFmtId="0" fontId="34" fillId="0" borderId="0" xfId="0" applyFont="1" applyAlignment="1">
      <alignment horizontal="center" vertical="center" wrapText="1"/>
    </xf>
    <xf numFmtId="0" fontId="27" fillId="0" borderId="0" xfId="2" applyFont="1" applyFill="1" applyBorder="1" applyAlignment="1" applyProtection="1">
      <alignment horizontal="center" vertical="center" wrapText="1"/>
      <protection locked="0"/>
    </xf>
    <xf numFmtId="1" fontId="27" fillId="0" borderId="0" xfId="2" applyNumberFormat="1" applyFont="1" applyFill="1" applyBorder="1" applyAlignment="1" applyProtection="1">
      <alignment horizontal="center" vertical="center"/>
      <protection locked="0"/>
    </xf>
    <xf numFmtId="0" fontId="27" fillId="0" borderId="0" xfId="2" applyNumberFormat="1" applyFont="1" applyFill="1" applyBorder="1" applyAlignment="1" applyProtection="1">
      <alignment horizontal="center" vertical="center" wrapText="1"/>
      <protection locked="0"/>
    </xf>
    <xf numFmtId="0" fontId="27" fillId="0" borderId="0" xfId="2" applyFont="1" applyFill="1" applyBorder="1" applyAlignment="1" applyProtection="1">
      <alignment horizontal="center" vertical="center"/>
      <protection locked="0"/>
    </xf>
    <xf numFmtId="0" fontId="20" fillId="0" borderId="0" xfId="0" applyFont="1" applyAlignment="1" applyProtection="1">
      <alignment vertical="center" wrapText="1"/>
      <protection locked="0"/>
    </xf>
    <xf numFmtId="0" fontId="27" fillId="0" borderId="0" xfId="0" applyFont="1" applyAlignment="1" applyProtection="1">
      <alignment vertical="center" wrapText="1"/>
      <protection locked="0"/>
    </xf>
    <xf numFmtId="0" fontId="27" fillId="0" borderId="0" xfId="0" applyFont="1" applyAlignment="1" applyProtection="1">
      <alignment horizontal="right" vertical="center"/>
      <protection locked="0"/>
    </xf>
    <xf numFmtId="0" fontId="21" fillId="0" borderId="0" xfId="0" applyFont="1" applyAlignment="1">
      <alignment horizontal="left" vertical="center"/>
    </xf>
    <xf numFmtId="0" fontId="21" fillId="0" borderId="0" xfId="0" applyFont="1" applyAlignment="1">
      <alignment horizontal="center" vertical="center" wrapText="1"/>
    </xf>
    <xf numFmtId="0" fontId="21" fillId="0" borderId="0" xfId="0" applyFont="1" applyAlignment="1">
      <alignment horizontal="left" vertical="center" wrapText="1"/>
    </xf>
    <xf numFmtId="3" fontId="21" fillId="0" borderId="0" xfId="0" applyNumberFormat="1" applyFont="1" applyAlignment="1">
      <alignment horizontal="right"/>
    </xf>
    <xf numFmtId="0" fontId="21" fillId="0" borderId="0" xfId="0" applyFont="1" applyAlignment="1">
      <alignment vertical="center"/>
    </xf>
    <xf numFmtId="0" fontId="21" fillId="0" borderId="0" xfId="0" quotePrefix="1" applyFont="1" applyAlignment="1">
      <alignment horizontal="center" vertical="center" wrapText="1"/>
    </xf>
    <xf numFmtId="0" fontId="13" fillId="0" borderId="0" xfId="0" applyFont="1" applyAlignment="1">
      <alignment horizontal="left" vertical="center" wrapText="1"/>
    </xf>
    <xf numFmtId="4" fontId="13" fillId="0" borderId="0" xfId="10" applyNumberFormat="1" applyFont="1" applyFill="1" applyBorder="1" applyAlignment="1">
      <alignment horizontal="center" vertical="center"/>
    </xf>
    <xf numFmtId="3" fontId="13" fillId="0" borderId="0" xfId="0" applyNumberFormat="1" applyFont="1" applyAlignment="1">
      <alignment horizontal="right"/>
    </xf>
    <xf numFmtId="0" fontId="21" fillId="0" borderId="0" xfId="2" applyFont="1" applyFill="1" applyBorder="1" applyAlignment="1" applyProtection="1">
      <alignment horizontal="left" vertical="center" wrapText="1"/>
      <protection locked="0"/>
    </xf>
    <xf numFmtId="4" fontId="21" fillId="0" borderId="0" xfId="2" applyNumberFormat="1" applyFont="1" applyFill="1" applyBorder="1" applyAlignment="1" applyProtection="1">
      <alignment horizontal="center" vertical="center"/>
      <protection locked="0"/>
    </xf>
    <xf numFmtId="4" fontId="21" fillId="0" borderId="0" xfId="2" applyNumberFormat="1" applyFont="1" applyFill="1" applyBorder="1" applyAlignment="1">
      <alignment horizontal="right" vertical="center" wrapText="1"/>
    </xf>
    <xf numFmtId="0" fontId="20" fillId="0" borderId="0" xfId="0" applyFont="1" applyAlignment="1" applyProtection="1">
      <alignment horizontal="left" vertical="center" wrapText="1"/>
      <protection locked="0"/>
    </xf>
    <xf numFmtId="0" fontId="20" fillId="0" borderId="0" xfId="0" applyFont="1" applyAlignment="1" applyProtection="1">
      <alignment horizontal="center" vertical="center"/>
      <protection locked="0"/>
    </xf>
    <xf numFmtId="4" fontId="20" fillId="0" borderId="0" xfId="2" applyNumberFormat="1" applyFont="1" applyFill="1" applyBorder="1" applyAlignment="1">
      <alignment horizontal="right" vertical="center" wrapText="1"/>
    </xf>
    <xf numFmtId="0" fontId="21" fillId="0" borderId="0" xfId="2" applyFont="1" applyFill="1" applyBorder="1" applyAlignment="1" applyProtection="1">
      <alignment horizontal="center" vertical="center" wrapText="1"/>
      <protection locked="0"/>
    </xf>
    <xf numFmtId="0" fontId="21" fillId="0" borderId="0" xfId="2" applyNumberFormat="1" applyFont="1" applyFill="1" applyBorder="1" applyAlignment="1" applyProtection="1">
      <alignment horizontal="left" vertical="center" wrapText="1"/>
      <protection locked="0"/>
    </xf>
    <xf numFmtId="1" fontId="21" fillId="0" borderId="0" xfId="2" applyNumberFormat="1" applyFont="1" applyFill="1" applyBorder="1" applyAlignment="1" applyProtection="1">
      <alignment horizontal="center" vertical="center"/>
      <protection locked="0"/>
    </xf>
    <xf numFmtId="165" fontId="20" fillId="0" borderId="0" xfId="0" applyNumberFormat="1" applyFont="1" applyAlignment="1">
      <alignment horizontal="center" vertical="center"/>
    </xf>
    <xf numFmtId="9" fontId="20" fillId="0" borderId="0" xfId="1" applyFont="1" applyFill="1" applyBorder="1" applyAlignment="1">
      <alignment horizontal="center" vertical="center"/>
    </xf>
    <xf numFmtId="4" fontId="21" fillId="0" borderId="0" xfId="2" applyNumberFormat="1" applyFont="1" applyFill="1" applyBorder="1" applyAlignment="1">
      <alignment horizontal="center" vertical="center"/>
    </xf>
    <xf numFmtId="4" fontId="21" fillId="0" borderId="0" xfId="2" applyNumberFormat="1" applyFont="1" applyFill="1" applyBorder="1" applyAlignment="1" applyProtection="1">
      <alignment horizontal="right" vertical="center"/>
    </xf>
    <xf numFmtId="4" fontId="21" fillId="0" borderId="0" xfId="2" applyNumberFormat="1" applyFont="1" applyFill="1" applyBorder="1" applyAlignment="1">
      <alignment horizontal="right" vertical="center"/>
    </xf>
    <xf numFmtId="0" fontId="21" fillId="0" borderId="0" xfId="0" applyFont="1"/>
    <xf numFmtId="0" fontId="20" fillId="0" borderId="0" xfId="0" applyFont="1"/>
    <xf numFmtId="4" fontId="20" fillId="0" borderId="0" xfId="0" applyNumberFormat="1" applyFont="1" applyAlignment="1">
      <alignment horizontal="right" vertical="center"/>
    </xf>
    <xf numFmtId="0" fontId="21" fillId="0" borderId="0" xfId="2" applyNumberFormat="1" applyFont="1" applyFill="1" applyBorder="1" applyAlignment="1" applyProtection="1">
      <alignment horizontal="center" vertical="center" wrapText="1"/>
      <protection locked="0"/>
    </xf>
    <xf numFmtId="0" fontId="37" fillId="6" borderId="39" xfId="6" applyFont="1" applyFill="1" applyBorder="1" applyAlignment="1">
      <alignment horizontal="center" vertical="center" wrapText="1"/>
    </xf>
    <xf numFmtId="0" fontId="37" fillId="7" borderId="31" xfId="6" applyFont="1" applyBorder="1" applyAlignment="1">
      <alignment vertical="center"/>
    </xf>
    <xf numFmtId="0" fontId="37" fillId="7" borderId="32" xfId="6" applyFont="1" applyBorder="1" applyAlignment="1">
      <alignment vertical="center"/>
    </xf>
    <xf numFmtId="0" fontId="17" fillId="7" borderId="31" xfId="6" applyFont="1" applyBorder="1" applyAlignment="1">
      <alignment vertical="center"/>
    </xf>
    <xf numFmtId="0" fontId="17" fillId="7" borderId="32" xfId="6" applyFont="1" applyBorder="1" applyAlignment="1">
      <alignment vertical="center"/>
    </xf>
    <xf numFmtId="0" fontId="41" fillId="0" borderId="0" xfId="0" applyFont="1"/>
    <xf numFmtId="0" fontId="37" fillId="7" borderId="31" xfId="6" applyFont="1" applyBorder="1" applyAlignment="1">
      <alignment vertical="center" wrapText="1"/>
    </xf>
    <xf numFmtId="0" fontId="17" fillId="7" borderId="31" xfId="6" applyFont="1" applyBorder="1" applyAlignment="1">
      <alignment vertical="center" wrapText="1"/>
    </xf>
    <xf numFmtId="0" fontId="17" fillId="7" borderId="32" xfId="6" applyFont="1" applyBorder="1" applyAlignment="1">
      <alignment vertical="center" wrapText="1"/>
    </xf>
    <xf numFmtId="0" fontId="16" fillId="8" borderId="31" xfId="5" applyFont="1" applyBorder="1" applyAlignment="1">
      <alignment vertical="center"/>
    </xf>
    <xf numFmtId="0" fontId="16" fillId="8" borderId="31" xfId="5" applyFont="1" applyBorder="1" applyAlignment="1">
      <alignment vertical="center" wrapText="1"/>
    </xf>
    <xf numFmtId="0" fontId="16" fillId="8" borderId="32" xfId="5" applyFont="1" applyBorder="1" applyAlignment="1">
      <alignment vertical="center" wrapText="1"/>
    </xf>
    <xf numFmtId="0" fontId="41" fillId="9" borderId="24" xfId="4" applyFont="1" applyFill="1" applyBorder="1" applyAlignment="1" applyProtection="1">
      <alignment horizontal="center" vertical="center" wrapText="1"/>
      <protection locked="0"/>
    </xf>
    <xf numFmtId="4" fontId="21" fillId="12" borderId="0" xfId="2" applyNumberFormat="1" applyFont="1" applyFill="1" applyBorder="1" applyAlignment="1">
      <alignment horizontal="center" vertical="center"/>
    </xf>
    <xf numFmtId="0" fontId="21" fillId="12" borderId="0" xfId="0" applyFont="1" applyFill="1" applyAlignment="1">
      <alignment vertical="center"/>
    </xf>
    <xf numFmtId="4" fontId="20" fillId="0" borderId="0" xfId="0" applyNumberFormat="1" applyFont="1" applyAlignment="1" applyProtection="1">
      <alignment horizontal="right" vertical="center" wrapText="1"/>
      <protection locked="0"/>
    </xf>
    <xf numFmtId="0" fontId="25" fillId="5" borderId="40" xfId="0" applyFont="1" applyFill="1" applyBorder="1" applyAlignment="1">
      <alignment horizontal="center" vertical="center"/>
    </xf>
    <xf numFmtId="165" fontId="22" fillId="5" borderId="41" xfId="0" applyNumberFormat="1" applyFont="1" applyFill="1" applyBorder="1" applyAlignment="1">
      <alignment horizontal="center" vertical="center"/>
    </xf>
    <xf numFmtId="165" fontId="22" fillId="5" borderId="42" xfId="0" applyNumberFormat="1" applyFont="1" applyFill="1" applyBorder="1" applyAlignment="1">
      <alignment horizontal="center" vertical="center"/>
    </xf>
    <xf numFmtId="0" fontId="15" fillId="5" borderId="43" xfId="0" applyFont="1" applyFill="1" applyBorder="1" applyAlignment="1">
      <alignment vertical="center"/>
    </xf>
    <xf numFmtId="0" fontId="26" fillId="5" borderId="41" xfId="0" applyFont="1" applyFill="1" applyBorder="1" applyAlignment="1">
      <alignment horizontal="center" vertical="center"/>
    </xf>
    <xf numFmtId="165" fontId="20" fillId="5" borderId="41" xfId="0" applyNumberFormat="1" applyFont="1" applyFill="1" applyBorder="1" applyAlignment="1">
      <alignment horizontal="center" vertical="center"/>
    </xf>
    <xf numFmtId="165" fontId="20" fillId="5" borderId="42" xfId="0" applyNumberFormat="1" applyFont="1" applyFill="1" applyBorder="1" applyAlignment="1">
      <alignment horizontal="center" vertical="center"/>
    </xf>
    <xf numFmtId="0" fontId="42" fillId="5" borderId="43" xfId="0" applyFont="1" applyFill="1" applyBorder="1" applyAlignment="1">
      <alignment vertical="center"/>
    </xf>
    <xf numFmtId="0" fontId="21" fillId="0" borderId="44" xfId="0" applyFont="1" applyBorder="1"/>
    <xf numFmtId="0" fontId="37" fillId="7" borderId="30" xfId="6" applyFont="1" applyBorder="1" applyAlignment="1">
      <alignment vertical="center"/>
    </xf>
    <xf numFmtId="0" fontId="26" fillId="0" borderId="41" xfId="0" applyFont="1" applyBorder="1" applyAlignment="1">
      <alignment horizontal="center" vertical="center"/>
    </xf>
    <xf numFmtId="0" fontId="22" fillId="5" borderId="0" xfId="0" applyFont="1" applyFill="1" applyAlignment="1">
      <alignment horizontal="center" vertical="center" wrapText="1"/>
    </xf>
    <xf numFmtId="0" fontId="20" fillId="5" borderId="0" xfId="0" applyFont="1" applyFill="1" applyAlignment="1">
      <alignment horizontal="center" vertical="center" wrapText="1"/>
    </xf>
    <xf numFmtId="0" fontId="21" fillId="5" borderId="0" xfId="0" applyFont="1" applyFill="1" applyAlignment="1">
      <alignment horizontal="center" vertical="center"/>
    </xf>
    <xf numFmtId="0" fontId="13" fillId="0" borderId="23" xfId="0" applyFont="1" applyBorder="1" applyAlignment="1">
      <alignment vertical="center"/>
    </xf>
    <xf numFmtId="0" fontId="13" fillId="0" borderId="31" xfId="0" applyFont="1" applyBorder="1" applyAlignment="1">
      <alignment vertical="center"/>
    </xf>
    <xf numFmtId="165" fontId="37" fillId="7" borderId="32" xfId="6" applyNumberFormat="1" applyFont="1" applyBorder="1" applyAlignment="1">
      <alignment horizontal="right" vertical="center"/>
    </xf>
    <xf numFmtId="165" fontId="16" fillId="7" borderId="31" xfId="5" applyNumberFormat="1" applyFont="1" applyFill="1" applyBorder="1" applyAlignment="1">
      <alignment horizontal="right" vertical="center"/>
    </xf>
    <xf numFmtId="165" fontId="16" fillId="7" borderId="32" xfId="5" applyNumberFormat="1" applyFont="1" applyFill="1" applyBorder="1" applyAlignment="1">
      <alignment horizontal="right" vertical="center"/>
    </xf>
    <xf numFmtId="0" fontId="31" fillId="0" borderId="28" xfId="12" applyFont="1" applyFill="1" applyBorder="1" applyAlignment="1" applyProtection="1">
      <alignment horizontal="left" vertical="center" wrapText="1"/>
    </xf>
    <xf numFmtId="0" fontId="31" fillId="0" borderId="21" xfId="12" applyFont="1" applyFill="1" applyBorder="1" applyAlignment="1" applyProtection="1">
      <alignment horizontal="left" vertical="center" wrapText="1"/>
    </xf>
    <xf numFmtId="0" fontId="31" fillId="0" borderId="29" xfId="12" applyFont="1" applyFill="1" applyBorder="1" applyAlignment="1" applyProtection="1">
      <alignment horizontal="left" vertical="center" wrapText="1"/>
    </xf>
    <xf numFmtId="0" fontId="33" fillId="0" borderId="22" xfId="12" applyFont="1" applyFill="1" applyBorder="1" applyAlignment="1" applyProtection="1">
      <alignment horizontal="left" vertical="center" wrapText="1"/>
    </xf>
    <xf numFmtId="0" fontId="33" fillId="0" borderId="23" xfId="12" applyFont="1" applyFill="1" applyBorder="1" applyAlignment="1" applyProtection="1">
      <alignment horizontal="left" vertical="center" wrapText="1"/>
    </xf>
    <xf numFmtId="0" fontId="33" fillId="0" borderId="24" xfId="12" applyFont="1" applyFill="1" applyBorder="1" applyAlignment="1" applyProtection="1">
      <alignment horizontal="left" vertical="center" wrapText="1"/>
    </xf>
    <xf numFmtId="0" fontId="32" fillId="10" borderId="25" xfId="4" applyFont="1" applyFill="1" applyBorder="1" applyAlignment="1" applyProtection="1">
      <alignment vertical="center"/>
    </xf>
    <xf numFmtId="0" fontId="32" fillId="10" borderId="26" xfId="4" applyFont="1" applyFill="1" applyBorder="1" applyAlignment="1" applyProtection="1">
      <alignment vertical="center"/>
    </xf>
    <xf numFmtId="0" fontId="32" fillId="10" borderId="27" xfId="4" applyFont="1" applyFill="1" applyBorder="1" applyAlignment="1" applyProtection="1">
      <alignment vertical="center"/>
    </xf>
    <xf numFmtId="0" fontId="39" fillId="7" borderId="23" xfId="6" applyFont="1" applyBorder="1" applyAlignment="1" applyProtection="1">
      <alignment horizontal="center" vertical="center" wrapText="1"/>
    </xf>
    <xf numFmtId="0" fontId="33" fillId="0" borderId="33" xfId="12" applyFont="1" applyFill="1" applyBorder="1" applyAlignment="1" applyProtection="1">
      <alignment horizontal="left" vertical="center" wrapText="1"/>
    </xf>
    <xf numFmtId="0" fontId="33" fillId="0" borderId="34" xfId="12" applyFont="1" applyFill="1" applyBorder="1" applyAlignment="1" applyProtection="1">
      <alignment horizontal="left" vertical="center" wrapText="1"/>
    </xf>
    <xf numFmtId="0" fontId="33" fillId="0" borderId="35" xfId="12" applyFont="1" applyFill="1" applyBorder="1" applyAlignment="1" applyProtection="1">
      <alignment horizontal="left" vertical="center" wrapText="1"/>
    </xf>
    <xf numFmtId="165" fontId="36" fillId="11" borderId="31" xfId="4" applyNumberFormat="1" applyFont="1" applyFill="1" applyBorder="1" applyAlignment="1">
      <alignment horizontal="right" vertical="center"/>
    </xf>
    <xf numFmtId="165" fontId="36" fillId="11" borderId="32" xfId="4" applyNumberFormat="1" applyFont="1" applyFill="1" applyBorder="1" applyAlignment="1">
      <alignment horizontal="right" vertical="center"/>
    </xf>
    <xf numFmtId="0" fontId="16" fillId="8" borderId="22" xfId="5" applyFont="1" applyBorder="1" applyAlignment="1">
      <alignment horizontal="left" vertical="center"/>
    </xf>
    <xf numFmtId="0" fontId="16" fillId="8" borderId="23" xfId="5" applyFont="1" applyBorder="1" applyAlignment="1">
      <alignment horizontal="left" vertical="center"/>
    </xf>
    <xf numFmtId="0" fontId="41" fillId="0" borderId="30" xfId="4" applyFont="1" applyFill="1" applyBorder="1" applyAlignment="1" applyProtection="1">
      <alignment horizontal="left" vertical="center" wrapText="1" indent="1"/>
      <protection locked="0"/>
    </xf>
    <xf numFmtId="0" fontId="41" fillId="0" borderId="31" xfId="4" applyFont="1" applyFill="1" applyBorder="1" applyAlignment="1" applyProtection="1">
      <alignment horizontal="left" vertical="center" wrapText="1" indent="1"/>
      <protection locked="0"/>
    </xf>
    <xf numFmtId="0" fontId="41" fillId="0" borderId="32" xfId="4" applyFont="1" applyFill="1" applyBorder="1" applyAlignment="1" applyProtection="1">
      <alignment horizontal="left" vertical="center" wrapText="1" indent="1"/>
      <protection locked="0"/>
    </xf>
    <xf numFmtId="0" fontId="25" fillId="0" borderId="0" xfId="0" applyFont="1" applyAlignment="1">
      <alignment horizontal="left" vertical="center"/>
    </xf>
    <xf numFmtId="4" fontId="37" fillId="7" borderId="31" xfId="6" applyNumberFormat="1" applyFont="1" applyBorder="1" applyAlignment="1">
      <alignment vertical="center"/>
    </xf>
    <xf numFmtId="4" fontId="37" fillId="7" borderId="32" xfId="6" applyNumberFormat="1" applyFont="1" applyBorder="1" applyAlignment="1">
      <alignment vertical="center"/>
    </xf>
    <xf numFmtId="4" fontId="16" fillId="8" borderId="31" xfId="5" applyNumberFormat="1" applyFont="1" applyBorder="1" applyAlignment="1">
      <alignment vertical="center"/>
    </xf>
    <xf numFmtId="0" fontId="16" fillId="8" borderId="30" xfId="5" applyFont="1" applyBorder="1" applyAlignment="1">
      <alignment vertical="center"/>
    </xf>
    <xf numFmtId="0" fontId="16" fillId="8" borderId="31" xfId="5" applyFont="1" applyBorder="1" applyAlignment="1">
      <alignment vertical="center"/>
    </xf>
    <xf numFmtId="0" fontId="37" fillId="7" borderId="30" xfId="6" applyFont="1" applyBorder="1" applyAlignment="1">
      <alignment vertical="center"/>
    </xf>
    <xf numFmtId="0" fontId="37" fillId="7" borderId="31" xfId="6" applyFont="1" applyBorder="1" applyAlignment="1">
      <alignment vertical="center"/>
    </xf>
    <xf numFmtId="0" fontId="25" fillId="0" borderId="0" xfId="0" applyFont="1" applyAlignment="1">
      <alignment horizontal="left" vertical="center" wrapText="1"/>
    </xf>
    <xf numFmtId="4" fontId="16" fillId="8" borderId="5" xfId="5" applyNumberFormat="1" applyFont="1" applyBorder="1" applyAlignment="1">
      <alignment vertical="center"/>
    </xf>
    <xf numFmtId="0" fontId="37" fillId="4" borderId="37" xfId="6" applyFont="1" applyFill="1" applyBorder="1" applyAlignment="1">
      <alignment horizontal="center" vertical="center"/>
    </xf>
    <xf numFmtId="0" fontId="37" fillId="4" borderId="38" xfId="6" applyFont="1" applyFill="1" applyBorder="1" applyAlignment="1">
      <alignment horizontal="center" vertical="center"/>
    </xf>
    <xf numFmtId="0" fontId="16" fillId="8" borderId="4" xfId="5" applyFont="1" applyBorder="1" applyAlignment="1">
      <alignment vertical="center"/>
    </xf>
    <xf numFmtId="0" fontId="16" fillId="8" borderId="5" xfId="5" applyFont="1" applyBorder="1" applyAlignment="1">
      <alignment vertical="center"/>
    </xf>
    <xf numFmtId="0" fontId="37" fillId="6" borderId="38" xfId="6" applyFont="1" applyFill="1" applyBorder="1" applyAlignment="1">
      <alignment horizontal="center" vertical="center" wrapText="1"/>
    </xf>
    <xf numFmtId="0" fontId="29" fillId="0" borderId="0" xfId="8" applyFont="1" applyAlignment="1"/>
  </cellXfs>
  <cellStyles count="13">
    <cellStyle name="Comma" xfId="10" builtinId="3"/>
    <cellStyle name="Heading 1" xfId="5" builtinId="16" customBuiltin="1"/>
    <cellStyle name="Heading 2" xfId="6" builtinId="17" customBuiltin="1"/>
    <cellStyle name="Heading 3" xfId="11" builtinId="18"/>
    <cellStyle name="Heading 4" xfId="7" builtinId="19" customBuiltin="1"/>
    <cellStyle name="Input" xfId="2" builtinId="20"/>
    <cellStyle name="Normal" xfId="0" builtinId="0" customBuiltin="1"/>
    <cellStyle name="Normal 2" xfId="9" xr:uid="{F7353DAB-B145-4683-A01B-FB65D8CFA701}"/>
    <cellStyle name="Output" xfId="3" builtinId="21" customBuiltin="1"/>
    <cellStyle name="Percent" xfId="1" builtinId="5"/>
    <cellStyle name="Title" xfId="4" builtinId="15"/>
    <cellStyle name="Title 2" xfId="8" xr:uid="{A5F7A6D8-6EC4-4580-8A2A-BFD91CAAD9CD}"/>
    <cellStyle name="Warning Text" xfId="12" builtinId="11"/>
  </cellStyles>
  <dxfs count="375">
    <dxf>
      <font>
        <strike val="0"/>
        <outline val="0"/>
        <shadow val="0"/>
        <u val="none"/>
        <vertAlign val="baseline"/>
        <sz val="11"/>
        <color theme="1"/>
        <name val="Calibri"/>
        <family val="2"/>
        <scheme val="none"/>
      </font>
    </dxf>
    <dxf>
      <font>
        <strike val="0"/>
        <outline val="0"/>
        <shadow val="0"/>
        <u val="none"/>
        <vertAlign val="baseline"/>
        <sz val="11"/>
        <color theme="1"/>
        <name val="Calibri"/>
        <family val="2"/>
        <scheme val="none"/>
      </font>
    </dxf>
    <dxf>
      <font>
        <strike val="0"/>
        <outline val="0"/>
        <shadow val="0"/>
        <u val="none"/>
        <vertAlign val="baseline"/>
        <sz val="11"/>
        <color theme="1"/>
        <name val="Calibri"/>
        <family val="2"/>
        <scheme val="none"/>
      </font>
    </dxf>
    <dxf>
      <font>
        <strike val="0"/>
        <outline val="0"/>
        <shadow val="0"/>
        <u val="none"/>
        <vertAlign val="baseline"/>
        <sz val="11"/>
        <color theme="1"/>
        <name val="Calibri"/>
        <family val="2"/>
        <scheme val="none"/>
      </font>
    </dxf>
    <dxf>
      <font>
        <strike val="0"/>
        <outline val="0"/>
        <shadow val="0"/>
        <u val="none"/>
        <vertAlign val="baseline"/>
        <sz val="11"/>
        <color theme="1"/>
        <name val="Calibri"/>
        <family val="2"/>
        <scheme val="none"/>
      </font>
    </dxf>
    <dxf>
      <font>
        <strike val="0"/>
        <outline val="0"/>
        <shadow val="0"/>
        <u val="none"/>
        <vertAlign val="baseline"/>
        <sz val="11"/>
        <color theme="1"/>
        <name val="Calibri"/>
        <family val="2"/>
        <scheme val="none"/>
      </font>
    </dxf>
    <dxf>
      <font>
        <strike val="0"/>
        <outline val="0"/>
        <shadow val="0"/>
        <u val="none"/>
        <vertAlign val="baseline"/>
        <name val="Calibri"/>
        <family val="2"/>
        <scheme val="none"/>
      </font>
      <alignment horizontal="center" vertical="bottom" textRotation="0" wrapText="0" indent="0" justifyLastLine="0" shrinkToFit="0" readingOrder="0"/>
    </dxf>
    <dxf>
      <font>
        <strike val="0"/>
        <outline val="0"/>
        <shadow val="0"/>
        <u val="none"/>
        <vertAlign val="baseline"/>
        <name val="Calibri"/>
        <family val="2"/>
        <scheme val="none"/>
      </font>
    </dxf>
    <dxf>
      <font>
        <strike val="0"/>
        <outline val="0"/>
        <shadow val="0"/>
        <u val="none"/>
        <vertAlign val="baseline"/>
        <name val="Calibri"/>
        <family val="2"/>
        <scheme val="none"/>
      </font>
    </dxf>
    <dxf>
      <font>
        <strike val="0"/>
        <outline val="0"/>
        <shadow val="0"/>
        <u val="none"/>
        <vertAlign val="baseline"/>
        <name val="Calibri"/>
        <family val="2"/>
        <scheme val="none"/>
      </font>
    </dxf>
    <dxf>
      <font>
        <strike val="0"/>
        <outline val="0"/>
        <shadow val="0"/>
        <u val="none"/>
        <vertAlign val="baseline"/>
        <name val="Calibri"/>
        <family val="2"/>
        <scheme val="none"/>
      </font>
    </dxf>
    <dxf>
      <font>
        <strike val="0"/>
        <outline val="0"/>
        <shadow val="0"/>
        <u val="none"/>
        <vertAlign val="baseline"/>
        <name val="Calibri"/>
        <family val="2"/>
        <scheme val="none"/>
      </font>
      <numFmt numFmtId="0" formatCode="General"/>
    </dxf>
    <dxf>
      <font>
        <strike val="0"/>
        <outline val="0"/>
        <shadow val="0"/>
        <u val="none"/>
        <vertAlign val="baseline"/>
        <name val="Calibri"/>
        <family val="2"/>
        <scheme val="none"/>
      </font>
    </dxf>
    <dxf>
      <font>
        <strike val="0"/>
        <outline val="0"/>
        <shadow val="0"/>
        <u val="none"/>
        <vertAlign val="baseline"/>
        <name val="Calibri"/>
        <family val="2"/>
        <scheme val="none"/>
      </font>
    </dxf>
    <dxf>
      <font>
        <strike val="0"/>
        <outline val="0"/>
        <shadow val="0"/>
        <u val="none"/>
        <vertAlign val="baseline"/>
        <sz val="11"/>
        <color auto="1"/>
        <name val="Calibri"/>
        <family val="2"/>
        <scheme val="none"/>
      </font>
      <numFmt numFmtId="4" formatCode="#,##0.00"/>
      <fill>
        <patternFill patternType="none">
          <fgColor indexed="64"/>
          <bgColor auto="1"/>
        </patternFill>
      </fill>
      <alignment horizontal="right" vertical="center" textRotation="0" wrapText="0" indent="0" justifyLastLine="0" shrinkToFit="0" readingOrder="0"/>
      <protection locked="1" hidden="0"/>
    </dxf>
    <dxf>
      <font>
        <b/>
        <i val="0"/>
        <strike val="0"/>
        <condense val="0"/>
        <extend val="0"/>
        <outline val="0"/>
        <shadow val="0"/>
        <u val="none"/>
        <vertAlign val="baseline"/>
        <sz val="11"/>
        <color auto="1"/>
        <name val="Calibri"/>
        <family val="2"/>
        <scheme val="none"/>
      </font>
      <numFmt numFmtId="4" formatCode="#,##0.00"/>
      <alignment horizontal="right" vertical="center" textRotation="0" wrapText="0" indent="0" justifyLastLine="0" shrinkToFit="0" readingOrder="0"/>
    </dxf>
    <dxf>
      <font>
        <b/>
        <i val="0"/>
        <strike val="0"/>
        <condense val="0"/>
        <extend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outline="0">
        <left/>
        <right/>
        <top style="thin">
          <color theme="0"/>
        </top>
        <bottom style="thin">
          <color theme="0"/>
        </bottom>
      </border>
    </dxf>
    <dxf>
      <font>
        <b/>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4" formatCode="#,##0.00"/>
      <fill>
        <patternFill patternType="solid">
          <fgColor indexed="64"/>
          <bgColor rgb="FFEDF1F9"/>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dxf>
    <dxf>
      <font>
        <b/>
        <i val="0"/>
        <strike val="0"/>
        <condense val="0"/>
        <extend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outline="0">
        <left/>
        <right/>
        <top style="thin">
          <color theme="0"/>
        </top>
        <bottom style="thin">
          <color theme="0"/>
        </bottom>
      </border>
    </dxf>
    <dxf>
      <font>
        <b/>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1" formatCode="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b/>
        <i val="0"/>
        <strike val="0"/>
        <condense val="0"/>
        <extend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dxf>
    <dxf>
      <font>
        <b/>
        <i val="0"/>
        <strike val="0"/>
        <condense val="0"/>
        <extend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1" formatCode="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b/>
        <i val="0"/>
        <strike val="0"/>
        <condense val="0"/>
        <extend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dxf>
    <dxf>
      <font>
        <b/>
        <i val="0"/>
        <strike val="0"/>
        <condense val="0"/>
        <extend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1" formatCode="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b/>
        <i val="0"/>
        <strike val="0"/>
        <condense val="0"/>
        <extend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b/>
        <i val="0"/>
        <strike val="0"/>
        <condense val="0"/>
        <extend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numFmt numFmtId="4" formatCode="#,##0.00"/>
      <fill>
        <patternFill patternType="solid">
          <fgColor indexed="64"/>
          <bgColor rgb="FFEDF1F9"/>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dxf>
    <dxf>
      <font>
        <b/>
        <i val="0"/>
        <strike val="0"/>
        <condense val="0"/>
        <extend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numFmt numFmtId="1" formatCode="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b/>
        <strike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val="0"/>
        <i val="0"/>
        <strike val="0"/>
        <condense val="0"/>
        <extend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numFmt numFmtId="1" formatCode="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b/>
        <i val="0"/>
        <strike val="0"/>
        <condense val="0"/>
        <extend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val="0"/>
        <i val="0"/>
        <strike val="0"/>
        <condense val="0"/>
        <extend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b/>
        <i val="0"/>
        <strike val="0"/>
        <condense val="0"/>
        <extend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numFmt numFmtId="4" formatCode="#,##0.00"/>
      <fill>
        <patternFill patternType="solid">
          <fgColor indexed="64"/>
          <bgColor rgb="FFEDF1F9"/>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dxf>
    <dxf>
      <font>
        <b/>
        <i val="0"/>
        <strike val="0"/>
        <condense val="0"/>
        <extend val="0"/>
        <outline val="0"/>
        <shadow val="0"/>
        <u val="none"/>
        <vertAlign val="baseline"/>
        <sz val="11"/>
        <color auto="1"/>
        <name val="Calibri"/>
        <family val="2"/>
        <scheme val="none"/>
      </font>
      <numFmt numFmtId="1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numFmt numFmtId="1" formatCode="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b/>
        <i val="0"/>
        <strike val="0"/>
        <condense val="0"/>
        <extend val="0"/>
        <outline val="0"/>
        <shadow val="0"/>
        <u val="none"/>
        <vertAlign val="baseline"/>
        <sz val="11"/>
        <color auto="1"/>
        <name val="Calibri"/>
        <family val="2"/>
        <scheme val="none"/>
      </font>
      <numFmt numFmtId="165" formatCode="&quot;$&quot;#,##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b/>
        <strike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protection locked="0" hidden="0"/>
    </dxf>
    <dxf>
      <font>
        <b val="0"/>
        <i val="0"/>
        <strike val="0"/>
        <condense val="0"/>
        <extend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numFmt numFmtId="1" formatCode="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fill>
        <patternFill patternType="none">
          <fgColor indexed="64"/>
          <bgColor auto="1"/>
        </patternFill>
      </fill>
      <alignment horizontal="center" vertical="center" textRotation="0" wrapText="1" indent="0" justifyLastLine="0" shrinkToFit="0" readingOrder="0"/>
      <protection locked="0" hidden="0"/>
    </dxf>
    <dxf>
      <font>
        <b/>
        <i val="0"/>
        <strike val="0"/>
        <condense val="0"/>
        <extend val="0"/>
        <outline val="0"/>
        <shadow val="0"/>
        <u val="none"/>
        <vertAlign val="baseline"/>
        <sz val="11"/>
        <color auto="1"/>
        <name val="Calibri"/>
        <family val="2"/>
        <scheme val="none"/>
      </font>
      <alignment horizontal="left" vertical="center" textRotation="0" wrapText="1" indent="0" justifyLastLine="0" shrinkToFit="0" readingOrder="0"/>
      <protection locked="0" hidden="0"/>
    </dxf>
    <dxf>
      <font>
        <strike val="0"/>
        <outline val="0"/>
        <shadow val="0"/>
        <u val="none"/>
        <vertAlign val="baseline"/>
        <name val="Calibri"/>
        <family val="2"/>
        <scheme val="none"/>
      </font>
      <fill>
        <patternFill patternType="none">
          <fgColor indexed="64"/>
          <bgColor auto="1"/>
        </patternFill>
      </fill>
    </dxf>
    <dxf>
      <font>
        <strike val="0"/>
        <outline val="0"/>
        <shadow val="0"/>
        <u val="none"/>
        <vertAlign val="baseline"/>
        <name val="Calibri"/>
        <family val="2"/>
        <scheme val="none"/>
      </font>
      <fill>
        <patternFill patternType="none">
          <fgColor indexed="64"/>
          <bgColor auto="1"/>
        </patternFill>
      </fill>
    </dxf>
    <dxf>
      <font>
        <strike val="0"/>
        <outline val="0"/>
        <shadow val="0"/>
        <u val="none"/>
        <vertAlign val="baseline"/>
        <name val="Calibri"/>
        <family val="2"/>
        <scheme val="none"/>
      </font>
      <fill>
        <patternFill patternType="none">
          <fgColor indexed="64"/>
          <bgColor auto="1"/>
        </patternFill>
      </fill>
      <alignment horizontal="center" vertical="center" textRotation="0" indent="0" justifyLastLine="0" shrinkToFit="0" readingOrder="0"/>
    </dxf>
    <dxf>
      <font>
        <b/>
        <strike val="0"/>
        <outline val="0"/>
        <shadow val="0"/>
        <u val="none"/>
        <vertAlign val="baseline"/>
        <sz val="11"/>
        <color auto="1"/>
        <name val="Calibri"/>
        <family val="2"/>
        <scheme val="none"/>
      </font>
      <numFmt numFmtId="4" formatCode="#,##0.00"/>
      <fill>
        <patternFill patternType="none">
          <fgColor indexed="64"/>
          <bgColor auto="1"/>
        </patternFill>
      </fill>
      <alignment horizontal="right" vertical="center" textRotation="0" wrapText="1" indent="0" justifyLastLine="0" shrinkToFit="0" readingOrder="0"/>
      <protection locked="1" hidden="0"/>
    </dxf>
    <dxf>
      <font>
        <b/>
        <i val="0"/>
        <strike val="0"/>
        <condense val="0"/>
        <extend val="0"/>
        <outline val="0"/>
        <shadow val="0"/>
        <u val="none"/>
        <vertAlign val="baseline"/>
        <sz val="11"/>
        <color auto="1"/>
        <name val="Calibri"/>
        <family val="2"/>
        <scheme val="none"/>
      </font>
      <numFmt numFmtId="4" formatCode="#,##0.00"/>
      <fill>
        <patternFill patternType="none">
          <fgColor indexed="64"/>
          <bgColor indexed="65"/>
        </patternFill>
      </fill>
      <alignment horizontal="right" vertical="center" textRotation="0" wrapText="1" indent="0" justifyLastLine="0" shrinkToFit="0" readingOrder="0"/>
      <border diagonalUp="0" diagonalDown="0" outline="0">
        <left/>
        <right/>
        <top/>
        <bottom/>
      </border>
    </dxf>
    <dxf>
      <font>
        <b/>
        <strike val="0"/>
        <outline val="0"/>
        <shadow val="0"/>
        <u val="none"/>
        <vertAlign val="baseline"/>
        <sz val="11"/>
        <color auto="1"/>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none"/>
      </font>
      <alignment horizontal="center" vertical="center" textRotation="0" wrapText="0" indent="0" justifyLastLine="0" shrinkToFit="0" readingOrder="0"/>
      <protection locked="0" hidden="0"/>
    </dxf>
    <dxf>
      <font>
        <b/>
        <strike val="0"/>
        <outline val="0"/>
        <shadow val="0"/>
        <u val="none"/>
        <vertAlign val="baseline"/>
        <sz val="11"/>
        <color auto="1"/>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none"/>
      </font>
      <alignment horizontal="center" vertical="center" textRotation="0" wrapText="0" indent="0" justifyLastLine="0" shrinkToFit="0" readingOrder="0"/>
      <protection locked="0" hidden="0"/>
    </dxf>
    <dxf>
      <font>
        <strike val="0"/>
        <outline val="0"/>
        <shadow val="0"/>
        <u val="none"/>
        <vertAlign val="baseline"/>
        <sz val="11"/>
        <color auto="1"/>
        <name val="Calibri"/>
        <family val="2"/>
        <scheme val="none"/>
      </font>
      <fill>
        <patternFill patternType="none">
          <fgColor indexed="64"/>
          <bgColor auto="1"/>
        </patternFill>
      </fill>
      <alignment horizontal="left" vertical="center" textRotation="0" wrapText="1" indent="0" justifyLastLine="0" shrinkToFit="0" readingOrder="0"/>
      <protection locked="0" hidden="0"/>
    </dxf>
    <dxf>
      <font>
        <b/>
        <i val="0"/>
        <strike val="0"/>
        <condense val="0"/>
        <extend val="0"/>
        <outline val="0"/>
        <shadow val="0"/>
        <u val="none"/>
        <vertAlign val="baseline"/>
        <sz val="11"/>
        <color auto="1"/>
        <name val="Calibri"/>
        <family val="2"/>
        <scheme val="none"/>
      </font>
      <alignment horizontal="left" vertical="center" textRotation="0" wrapText="1" indent="0" justifyLastLine="0" shrinkToFit="0" readingOrder="0"/>
      <protection locked="0" hidden="0"/>
    </dxf>
    <dxf>
      <font>
        <strike val="0"/>
        <outline val="0"/>
        <shadow val="0"/>
        <u val="none"/>
        <vertAlign val="baseline"/>
        <name val="Calibri"/>
        <family val="2"/>
        <scheme val="none"/>
      </font>
      <fill>
        <patternFill patternType="none">
          <fgColor indexed="64"/>
          <bgColor auto="1"/>
        </patternFill>
      </fill>
    </dxf>
    <dxf>
      <font>
        <strike val="0"/>
        <outline val="0"/>
        <shadow val="0"/>
        <u val="none"/>
        <vertAlign val="baseline"/>
        <name val="Calibri"/>
        <family val="2"/>
        <scheme val="none"/>
      </font>
      <fill>
        <patternFill patternType="none">
          <fgColor indexed="64"/>
          <bgColor auto="1"/>
        </patternFill>
      </fill>
      <alignment vertical="center" textRotation="0" indent="0" justifyLastLine="0" shrinkToFit="0" readingOrder="0"/>
    </dxf>
    <dxf>
      <font>
        <b/>
        <i val="0"/>
        <strike val="0"/>
        <condense val="0"/>
        <extend val="0"/>
        <outline val="0"/>
        <shadow val="0"/>
        <u val="none"/>
        <vertAlign val="baseline"/>
        <sz val="11"/>
        <color theme="1"/>
        <name val="Calibri"/>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auto="1"/>
        <name val="Calibri"/>
        <family val="2"/>
        <scheme val="none"/>
      </font>
      <numFmt numFmtId="4" formatCode="#,##0.00"/>
      <fill>
        <patternFill patternType="none">
          <fgColor indexed="64"/>
          <bgColor auto="1"/>
        </patternFill>
      </fill>
      <alignment horizontal="right" vertical="center" textRotation="0" wrapText="0" indent="0" justifyLastLine="0" shrinkToFit="0" readingOrder="0"/>
      <protection locked="1" hidden="0"/>
    </dxf>
    <dxf>
      <font>
        <b/>
        <i val="0"/>
        <strike val="0"/>
        <condense val="0"/>
        <extend val="0"/>
        <outline val="0"/>
        <shadow val="0"/>
        <u val="none"/>
        <vertAlign val="baseline"/>
        <sz val="11"/>
        <color auto="1"/>
        <name val="Calibri"/>
        <family val="2"/>
        <scheme val="none"/>
      </font>
      <numFmt numFmtId="4" formatCode="#,##0.00"/>
      <alignment horizontal="right" vertical="center" textRotation="0" wrapText="0" indent="0" justifyLastLine="0" shrinkToFit="0" readingOrder="0"/>
    </dxf>
    <dxf>
      <font>
        <b/>
        <i val="0"/>
        <strike val="0"/>
        <condense val="0"/>
        <extend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outline="0">
        <left/>
        <right/>
        <top style="thin">
          <color theme="0"/>
        </top>
        <bottom style="thin">
          <color theme="0"/>
        </bottom>
      </border>
    </dxf>
    <dxf>
      <font>
        <b/>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4" formatCode="#,##0.00"/>
      <fill>
        <patternFill patternType="solid">
          <fgColor indexed="64"/>
          <bgColor rgb="FFEDF1F9"/>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dxf>
    <dxf>
      <font>
        <b/>
        <i val="0"/>
        <strike val="0"/>
        <condense val="0"/>
        <extend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outline="0">
        <left/>
        <right/>
        <top style="thin">
          <color theme="0"/>
        </top>
        <bottom style="thin">
          <color theme="0"/>
        </bottom>
      </border>
    </dxf>
    <dxf>
      <font>
        <b/>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1" formatCode="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b/>
        <i val="0"/>
        <strike val="0"/>
        <condense val="0"/>
        <extend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dxf>
    <dxf>
      <font>
        <b/>
        <i val="0"/>
        <strike val="0"/>
        <condense val="0"/>
        <extend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1" formatCode="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b/>
        <i val="0"/>
        <strike val="0"/>
        <condense val="0"/>
        <extend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dxf>
    <dxf>
      <font>
        <b/>
        <i val="0"/>
        <strike val="0"/>
        <condense val="0"/>
        <extend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1" formatCode="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b/>
        <i val="0"/>
        <strike val="0"/>
        <condense val="0"/>
        <extend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b/>
        <i val="0"/>
        <strike val="0"/>
        <condense val="0"/>
        <extend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val="0"/>
        <i val="0"/>
        <strike val="0"/>
        <condense val="0"/>
        <extend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numFmt numFmtId="4" formatCode="#,##0.00"/>
      <fill>
        <patternFill patternType="solid">
          <fgColor indexed="64"/>
          <bgColor rgb="FFEDF1F9"/>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dxf>
    <dxf>
      <font>
        <b/>
        <i val="0"/>
        <strike val="0"/>
        <condense val="0"/>
        <extend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numFmt numFmtId="1" formatCode="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b/>
        <strike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val="0"/>
        <i val="0"/>
        <strike val="0"/>
        <condense val="0"/>
        <extend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numFmt numFmtId="1" formatCode="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b/>
        <i val="0"/>
        <strike val="0"/>
        <condense val="0"/>
        <extend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val="0"/>
        <i val="0"/>
        <strike val="0"/>
        <condense val="0"/>
        <extend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b/>
        <i val="0"/>
        <strike val="0"/>
        <condense val="0"/>
        <extend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numFmt numFmtId="4" formatCode="#,##0.00"/>
      <fill>
        <patternFill patternType="solid">
          <fgColor indexed="64"/>
          <bgColor rgb="FFEDF1F9"/>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dxf>
    <dxf>
      <font>
        <b/>
        <i val="0"/>
        <strike val="0"/>
        <condense val="0"/>
        <extend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11"/>
        <color auto="1"/>
        <name val="Calibri"/>
        <family val="2"/>
        <scheme val="none"/>
      </font>
      <border diagonalUp="0" diagonalDown="0" outline="0">
        <left/>
        <right/>
        <top style="thin">
          <color theme="0" tint="-0.34998626667073579"/>
        </top>
        <bottom/>
      </border>
    </dxf>
    <dxf>
      <font>
        <strike val="0"/>
        <outline val="0"/>
        <shadow val="0"/>
        <u val="none"/>
        <vertAlign val="baseline"/>
        <sz val="11"/>
        <color auto="1"/>
        <name val="Calibri"/>
        <family val="2"/>
        <scheme val="none"/>
      </font>
      <numFmt numFmtId="1" formatCode="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b/>
        <i val="0"/>
        <strike val="0"/>
        <condense val="0"/>
        <extend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val="0"/>
        <i val="0"/>
        <strike val="0"/>
        <condense val="0"/>
        <extend val="0"/>
        <outline val="0"/>
        <shadow val="0"/>
        <u val="none"/>
        <vertAlign val="baseline"/>
        <sz val="11"/>
        <color auto="1"/>
        <name val="Calibri"/>
        <family val="2"/>
        <scheme val="none"/>
      </font>
      <border diagonalUp="0" diagonalDown="0" outline="0">
        <left/>
        <right/>
        <top style="thin">
          <color theme="0" tint="-0.34998626667073579"/>
        </top>
        <bottom/>
      </border>
    </dxf>
    <dxf>
      <font>
        <strike val="0"/>
        <outline val="0"/>
        <shadow val="0"/>
        <u val="none"/>
        <vertAlign val="baseline"/>
        <sz val="11"/>
        <color auto="1"/>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b/>
        <strike val="0"/>
        <outline val="0"/>
        <shadow val="0"/>
        <u val="none"/>
        <vertAlign val="baseline"/>
        <sz val="11"/>
        <color auto="1"/>
        <name val="Calibri"/>
        <family val="2"/>
        <scheme val="none"/>
      </font>
      <numFmt numFmtId="165" formatCode="&quot;$&quot;#,##0"/>
      <fill>
        <patternFill patternType="none">
          <fgColor indexed="64"/>
          <bgColor theme="0"/>
        </patternFill>
      </fill>
      <alignment horizontal="center" vertical="center" textRotation="0" wrapText="0" indent="0" justifyLastLine="0" shrinkToFit="0" readingOrder="0"/>
      <border diagonalUp="0" diagonalDown="0">
        <top style="thin">
          <color theme="0"/>
        </top>
        <bottom style="thin">
          <color theme="0"/>
        </bottom>
        <vertical/>
        <horizontal style="thin">
          <color theme="0"/>
        </horizontal>
      </border>
      <protection locked="0" hidden="0"/>
    </dxf>
    <dxf>
      <font>
        <b val="0"/>
        <i val="0"/>
        <strike val="0"/>
        <condense val="0"/>
        <extend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numFmt numFmtId="1" formatCode="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1"/>
        <color auto="1"/>
        <name val="Calibri"/>
        <family val="2"/>
        <scheme val="none"/>
      </font>
    </dxf>
    <dxf>
      <font>
        <strike val="0"/>
        <outline val="0"/>
        <shadow val="0"/>
        <u val="none"/>
        <vertAlign val="baseline"/>
        <sz val="11"/>
        <color auto="1"/>
        <name val="Calibri"/>
        <family val="2"/>
        <scheme val="none"/>
      </font>
      <fill>
        <patternFill patternType="none">
          <fgColor indexed="64"/>
          <bgColor auto="1"/>
        </patternFill>
      </fill>
      <alignment horizontal="center" vertical="center" textRotation="0" wrapText="1" indent="0" justifyLastLine="0" shrinkToFit="0" readingOrder="0"/>
      <protection locked="0" hidden="0"/>
    </dxf>
    <dxf>
      <font>
        <b/>
        <i val="0"/>
        <strike val="0"/>
        <condense val="0"/>
        <extend val="0"/>
        <outline val="0"/>
        <shadow val="0"/>
        <u val="none"/>
        <vertAlign val="baseline"/>
        <sz val="11"/>
        <color auto="1"/>
        <name val="Calibri"/>
        <family val="2"/>
        <scheme val="none"/>
      </font>
      <alignment horizontal="left" vertical="center" textRotation="0" wrapText="1" indent="0" justifyLastLine="0" shrinkToFit="0" readingOrder="0"/>
      <protection locked="0" hidden="0"/>
    </dxf>
    <dxf>
      <font>
        <strike val="0"/>
        <outline val="0"/>
        <shadow val="0"/>
        <u val="none"/>
        <vertAlign val="baseline"/>
        <name val="Calibri"/>
        <family val="2"/>
        <scheme val="none"/>
      </font>
      <fill>
        <patternFill patternType="none">
          <fgColor indexed="64"/>
          <bgColor auto="1"/>
        </patternFill>
      </fill>
    </dxf>
    <dxf>
      <font>
        <strike val="0"/>
        <outline val="0"/>
        <shadow val="0"/>
        <u val="none"/>
        <vertAlign val="baseline"/>
        <name val="Calibri"/>
        <family val="2"/>
        <scheme val="none"/>
      </font>
      <fill>
        <patternFill patternType="none">
          <fgColor indexed="64"/>
          <bgColor auto="1"/>
        </patternFill>
      </fill>
    </dxf>
    <dxf>
      <font>
        <strike val="0"/>
        <outline val="0"/>
        <shadow val="0"/>
        <u val="none"/>
        <vertAlign val="baseline"/>
        <name val="Calibri"/>
        <family val="2"/>
        <scheme val="none"/>
      </font>
      <fill>
        <patternFill patternType="none">
          <fgColor indexed="64"/>
          <bgColor auto="1"/>
        </patternFill>
      </fill>
      <alignment horizontal="center" vertical="center" textRotation="0" indent="0" justifyLastLine="0" shrinkToFit="0" readingOrder="0"/>
    </dxf>
    <dxf>
      <fill>
        <patternFill>
          <bgColor theme="5" tint="0.79998168889431442"/>
        </patternFill>
      </fill>
    </dxf>
    <dxf>
      <font>
        <b/>
        <i val="0"/>
        <color theme="4" tint="-0.499984740745262"/>
      </font>
    </dxf>
    <dxf>
      <font>
        <b/>
        <i val="0"/>
        <color rgb="FFFF0000"/>
      </font>
    </dxf>
    <dxf>
      <font>
        <strike val="0"/>
        <outline val="0"/>
        <shadow val="0"/>
        <u val="none"/>
        <vertAlign val="baseline"/>
        <sz val="11"/>
        <color auto="1"/>
        <name val="Calibri"/>
        <family val="2"/>
        <scheme val="none"/>
      </font>
      <numFmt numFmtId="4" formatCode="#,##0.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Calibri"/>
        <family val="2"/>
        <scheme val="none"/>
      </font>
      <numFmt numFmtId="4" formatCode="#,##0.00"/>
      <alignment horizontal="right" vertical="center" textRotation="0" wrapText="0" indent="0" justifyLastLine="0" shrinkToFit="0" readingOrder="0"/>
    </dxf>
    <dxf>
      <font>
        <b/>
        <i val="0"/>
        <strike val="0"/>
        <condense val="0"/>
        <extend val="0"/>
        <outline val="0"/>
        <shadow val="0"/>
        <u val="none"/>
        <vertAlign val="baseline"/>
        <sz val="11"/>
        <color theme="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strike val="0"/>
        <outline val="0"/>
        <shadow val="0"/>
        <u val="none"/>
        <vertAlign val="baseline"/>
        <color rgb="FF3F3F76"/>
        <name val="Calibri"/>
        <family val="2"/>
        <scheme val="none"/>
      </font>
      <numFmt numFmtId="1" formatCode="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b/>
        <i val="0"/>
        <strike val="0"/>
        <condense val="0"/>
        <extend val="0"/>
        <outline val="0"/>
        <shadow val="0"/>
        <u val="none"/>
        <vertAlign val="baseline"/>
        <sz val="11"/>
        <color theme="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strike val="0"/>
        <outline val="0"/>
        <shadow val="0"/>
        <u val="none"/>
        <vertAlign val="baseline"/>
        <sz val="11"/>
        <color auto="1"/>
        <name val="Calibri"/>
        <family val="2"/>
        <scheme val="none"/>
      </font>
      <numFmt numFmtId="4" formatCode="#,##0.00"/>
      <fill>
        <patternFill patternType="solid">
          <fgColor indexed="64"/>
          <bgColor rgb="FFEDF1F9"/>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center" textRotation="0" wrapText="0" indent="0" justifyLastLine="0" shrinkToFit="0" readingOrder="0"/>
    </dxf>
    <dxf>
      <font>
        <b/>
        <i val="0"/>
        <strike val="0"/>
        <condense val="0"/>
        <extend val="0"/>
        <outline val="0"/>
        <shadow val="0"/>
        <u val="none"/>
        <vertAlign val="baseline"/>
        <sz val="11"/>
        <color theme="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strike val="0"/>
        <outline val="0"/>
        <shadow val="0"/>
        <u val="none"/>
        <vertAlign val="baseline"/>
        <color rgb="FF3F3F76"/>
        <name val="Calibri"/>
        <family val="2"/>
        <scheme val="none"/>
      </font>
      <numFmt numFmtId="1" formatCode="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b/>
        <i val="0"/>
        <strike val="0"/>
        <condense val="0"/>
        <extend val="0"/>
        <outline val="0"/>
        <shadow val="0"/>
        <u val="none"/>
        <vertAlign val="baseline"/>
        <sz val="11"/>
        <color theme="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strike val="0"/>
        <outline val="0"/>
        <shadow val="0"/>
        <u val="none"/>
        <vertAlign val="baseline"/>
        <sz val="11"/>
        <color auto="1"/>
        <name val="Calibri"/>
        <family val="2"/>
        <scheme val="none"/>
      </font>
      <numFmt numFmtId="4" formatCode="#,##0.00"/>
      <fill>
        <patternFill patternType="solid">
          <fgColor indexed="64"/>
          <bgColor rgb="FFEDF1F9"/>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EDF1F9"/>
        </patternFill>
      </fill>
      <alignment horizontal="general" vertical="center" textRotation="0" wrapText="0" indent="0" justifyLastLine="0" shrinkToFit="0" readingOrder="0"/>
    </dxf>
    <dxf>
      <font>
        <b/>
        <i val="0"/>
        <strike val="0"/>
        <condense val="0"/>
        <extend val="0"/>
        <outline val="0"/>
        <shadow val="0"/>
        <u val="none"/>
        <vertAlign val="baseline"/>
        <sz val="11"/>
        <color theme="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strike val="0"/>
        <outline val="0"/>
        <shadow val="0"/>
        <u val="none"/>
        <vertAlign val="baseline"/>
        <color rgb="FF3F3F76"/>
        <name val="Calibri"/>
        <family val="2"/>
        <scheme val="none"/>
      </font>
      <numFmt numFmtId="1" formatCode="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b/>
        <i val="0"/>
        <strike val="0"/>
        <condense val="0"/>
        <extend val="0"/>
        <outline val="0"/>
        <shadow val="0"/>
        <u val="none"/>
        <vertAlign val="baseline"/>
        <sz val="11"/>
        <color theme="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strike val="0"/>
        <outline val="0"/>
        <shadow val="0"/>
        <u val="none"/>
        <vertAlign val="baseline"/>
        <color rgb="FF3F3F76"/>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strike val="0"/>
        <outline val="0"/>
        <shadow val="0"/>
        <u val="none"/>
        <vertAlign val="baseline"/>
        <color rgb="FF3F3F76"/>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strike val="0"/>
        <outline val="0"/>
        <shadow val="0"/>
        <u val="none"/>
        <vertAlign val="baseline"/>
        <color rgb="FF3F3F76"/>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strike val="0"/>
        <outline val="0"/>
        <shadow val="0"/>
        <u val="none"/>
        <vertAlign val="baseline"/>
        <color rgb="FF3F3F76"/>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strike val="0"/>
        <outline val="0"/>
        <shadow val="0"/>
        <u val="none"/>
        <vertAlign val="baseline"/>
        <color rgb="FF3F3F76"/>
        <name val="Calibri"/>
        <family val="2"/>
        <scheme val="none"/>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strike val="0"/>
        <outline val="0"/>
        <shadow val="0"/>
        <u val="none"/>
        <vertAlign val="baseline"/>
        <color rgb="FF3F3F76"/>
        <name val="Calibri"/>
        <family val="2"/>
        <scheme val="none"/>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strike val="0"/>
        <outline val="0"/>
        <shadow val="0"/>
        <u val="none"/>
        <vertAlign val="baseline"/>
        <color rgb="FF3F3F76"/>
        <name val="Calibri"/>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strike val="0"/>
        <outline val="0"/>
        <shadow val="0"/>
        <u val="none"/>
        <vertAlign val="baseline"/>
        <color rgb="FF3F3F76"/>
        <name val="Calibri"/>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0" hidden="0"/>
    </dxf>
    <dxf>
      <font>
        <b/>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11"/>
        <color theme="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6" tint="-0.499984740745262"/>
        </left>
        <right style="thin">
          <color theme="6" tint="-0.499984740745262"/>
        </right>
        <top/>
        <bottom/>
      </border>
    </dxf>
    <dxf>
      <font>
        <strike val="0"/>
        <outline val="0"/>
        <shadow val="0"/>
        <u val="none"/>
        <vertAlign val="baseline"/>
        <sz val="11"/>
        <color auto="1"/>
        <name val="Calibri"/>
        <family val="2"/>
        <scheme val="none"/>
      </font>
      <numFmt numFmtId="4" formatCode="#,##0.00"/>
      <fill>
        <patternFill patternType="none">
          <fgColor indexed="64"/>
          <bgColor auto="1"/>
        </patternFill>
      </fill>
      <alignment horizontal="right" vertical="center" textRotation="0" wrapText="1" indent="0" justifyLastLine="0" shrinkToFit="0" readingOrder="0"/>
      <protection locked="0" hidden="0"/>
    </dxf>
    <dxf>
      <font>
        <b/>
        <i val="0"/>
        <strike val="0"/>
        <condense val="0"/>
        <extend val="0"/>
        <outline val="0"/>
        <shadow val="0"/>
        <u val="none"/>
        <vertAlign val="baseline"/>
        <sz val="11"/>
        <color auto="1"/>
        <name val="Calibri"/>
        <family val="2"/>
        <scheme val="none"/>
      </font>
      <numFmt numFmtId="4" formatCode="#,##0.00"/>
      <fill>
        <patternFill patternType="none">
          <fgColor indexed="64"/>
          <bgColor auto="1"/>
        </patternFill>
      </fill>
      <alignment horizontal="right" vertical="center" textRotation="0" wrapText="1" indent="0" justifyLastLine="0" shrinkToFit="0" readingOrder="0"/>
      <protection locked="0" hidden="0"/>
    </dxf>
    <dxf>
      <font>
        <b/>
        <strike val="0"/>
        <outline val="0"/>
        <shadow val="0"/>
        <u val="none"/>
        <vertAlign val="baseline"/>
        <color rgb="FF3F3F76"/>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1"/>
        <color rgb="FF3F3F76"/>
        <name val="Calibri"/>
        <family val="2"/>
        <scheme val="none"/>
      </font>
      <fill>
        <patternFill patternType="none">
          <fgColor indexed="64"/>
          <bgColor auto="1"/>
        </patternFill>
      </fill>
      <alignment horizontal="center" vertical="center" textRotation="0" wrapText="0" indent="0" justifyLastLine="0" shrinkToFit="0" readingOrder="0"/>
      <protection locked="0" hidden="0"/>
    </dxf>
    <dxf>
      <font>
        <strike val="0"/>
        <outline val="0"/>
        <shadow val="0"/>
        <u val="none"/>
        <vertAlign val="baseline"/>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rgb="FF3F3F76"/>
        <name val="Calibri"/>
        <family val="2"/>
        <scheme val="none"/>
      </font>
      <fill>
        <patternFill patternType="none">
          <fgColor indexed="64"/>
          <bgColor auto="1"/>
        </patternFill>
      </fill>
      <alignment horizontal="right" vertical="center" textRotation="0" wrapText="0" indent="0" justifyLastLine="0" shrinkToFit="0" readingOrder="0"/>
      <protection locked="0" hidden="0"/>
    </dxf>
    <dxf>
      <font>
        <strike val="0"/>
        <outline val="0"/>
        <shadow val="0"/>
        <u val="none"/>
        <vertAlign val="baseline"/>
        <name val="Calibri"/>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1"/>
        <color rgb="FF3F3F76"/>
        <name val="Calibri"/>
        <family val="2"/>
        <scheme val="none"/>
      </font>
      <fill>
        <patternFill patternType="none">
          <fgColor indexed="64"/>
          <bgColor auto="1"/>
        </patternFill>
      </fill>
      <alignment horizontal="general" vertical="center" textRotation="0" wrapText="1" indent="0" justifyLastLine="0" shrinkToFit="0" readingOrder="0"/>
      <protection locked="0" hidden="0"/>
    </dxf>
    <dxf>
      <font>
        <strike val="0"/>
        <outline val="0"/>
        <shadow val="0"/>
        <u val="none"/>
        <vertAlign val="baseline"/>
        <name val="Calibri"/>
        <family val="2"/>
        <scheme val="none"/>
      </font>
      <fill>
        <patternFill patternType="none">
          <fgColor indexed="64"/>
          <bgColor auto="1"/>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center" textRotation="0" wrapText="1" indent="0" justifyLastLine="0" shrinkToFit="0" readingOrder="0"/>
      <protection locked="0" hidden="0"/>
    </dxf>
    <dxf>
      <font>
        <strike val="0"/>
        <outline val="0"/>
        <shadow val="0"/>
        <u val="none"/>
        <vertAlign val="baseline"/>
        <name val="Calibri"/>
        <family val="2"/>
        <scheme val="none"/>
      </font>
      <fill>
        <patternFill patternType="none">
          <fgColor indexed="64"/>
          <bgColor auto="1"/>
        </patternFill>
      </fill>
      <border diagonalUp="0" diagonalDown="0" outline="0">
        <left style="thin">
          <color rgb="FF7F7F7F"/>
        </left>
        <right style="thin">
          <color rgb="FF7F7F7F"/>
        </right>
        <top/>
        <bottom/>
      </border>
    </dxf>
    <dxf>
      <font>
        <strike val="0"/>
        <outline val="0"/>
        <shadow val="0"/>
        <u val="none"/>
        <vertAlign val="baseline"/>
        <name val="Calibri"/>
        <family val="2"/>
        <scheme val="none"/>
      </font>
      <fill>
        <patternFill patternType="none">
          <fgColor indexed="64"/>
          <bgColor auto="1"/>
        </patternFill>
      </fill>
      <alignment vertical="center" textRotation="0" indent="0" justifyLastLine="0" shrinkToFit="0" readingOrder="0"/>
    </dxf>
    <dxf>
      <font>
        <b/>
        <strike val="0"/>
        <outline val="0"/>
        <shadow val="0"/>
        <u val="none"/>
        <vertAlign val="baseline"/>
        <name val="Calibri"/>
        <family val="2"/>
        <scheme val="none"/>
      </font>
      <fill>
        <patternFill patternType="none">
          <fgColor indexed="64"/>
          <bgColor auto="1"/>
        </patternFill>
      </fill>
      <alignment vertical="center" textRotation="0" wrapText="1" indent="0" justifyLastLine="0" shrinkToFit="0" readingOrder="0"/>
    </dxf>
    <dxf>
      <font>
        <strike val="0"/>
        <outline val="0"/>
        <shadow val="0"/>
        <u val="none"/>
        <vertAlign val="baseline"/>
        <sz val="11"/>
        <color auto="1"/>
        <name val="Calibri"/>
        <family val="2"/>
        <scheme val="none"/>
      </font>
      <numFmt numFmtId="4" formatCode="#,##0.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1"/>
        <color auto="1"/>
        <name val="Calibri"/>
        <family val="2"/>
        <scheme val="none"/>
      </font>
      <numFmt numFmtId="4" formatCode="#,##0.00"/>
      <alignment horizontal="right" vertical="center" textRotation="0" wrapText="0" indent="0" justifyLastLine="0" shrinkToFit="0" readingOrder="0"/>
    </dxf>
    <dxf>
      <font>
        <b/>
        <i val="0"/>
        <strike val="0"/>
        <condense val="0"/>
        <extend val="0"/>
        <outline val="0"/>
        <shadow val="0"/>
        <u val="none"/>
        <vertAlign val="baseline"/>
        <sz val="11"/>
        <color theme="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strike val="0"/>
        <outline val="0"/>
        <shadow val="0"/>
        <u val="none"/>
        <vertAlign val="baseline"/>
        <name val="Calibri"/>
        <family val="2"/>
        <scheme val="none"/>
      </font>
      <numFmt numFmtId="1" formatCode="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b/>
        <i val="0"/>
        <strike val="0"/>
        <condense val="0"/>
        <extend val="0"/>
        <outline val="0"/>
        <shadow val="0"/>
        <u val="none"/>
        <vertAlign val="baseline"/>
        <sz val="11"/>
        <color auto="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val="0"/>
        <i val="0"/>
        <strike val="0"/>
        <condense val="0"/>
        <extend val="0"/>
        <outline val="0"/>
        <shadow val="0"/>
        <u val="none"/>
        <vertAlign val="baseline"/>
        <sz val="11"/>
        <color auto="1"/>
        <name val="Calibri"/>
        <family val="2"/>
        <scheme val="none"/>
      </font>
      <alignment horizontal="general" vertical="center" textRotation="0" wrapText="0" indent="0" justifyLastLine="0" shrinkToFit="0" readingOrder="0"/>
    </dxf>
    <dxf>
      <font>
        <strike val="0"/>
        <outline val="0"/>
        <shadow val="0"/>
        <u val="none"/>
        <vertAlign val="baseline"/>
        <sz val="11"/>
        <color auto="1"/>
        <name val="Calibri"/>
        <family val="2"/>
        <scheme val="none"/>
      </font>
      <numFmt numFmtId="4" formatCode="#,##0.00"/>
      <fill>
        <patternFill patternType="solid">
          <fgColor indexed="64"/>
          <bgColor rgb="FFEDF1F9"/>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EDF1F9"/>
        </patternFill>
      </fill>
      <alignment horizontal="general" vertical="center" textRotation="0" wrapText="0" indent="0" justifyLastLine="0" shrinkToFit="0" readingOrder="0"/>
    </dxf>
    <dxf>
      <font>
        <b/>
        <i val="0"/>
        <strike val="0"/>
        <condense val="0"/>
        <extend val="0"/>
        <outline val="0"/>
        <shadow val="0"/>
        <u val="none"/>
        <vertAlign val="baseline"/>
        <sz val="11"/>
        <color theme="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strike val="0"/>
        <outline val="0"/>
        <shadow val="0"/>
        <u val="none"/>
        <vertAlign val="baseline"/>
        <name val="Calibri"/>
        <family val="2"/>
        <scheme val="none"/>
      </font>
      <numFmt numFmtId="1" formatCode="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b/>
        <i val="0"/>
        <strike val="0"/>
        <condense val="0"/>
        <extend val="0"/>
        <outline val="0"/>
        <shadow val="0"/>
        <u val="none"/>
        <vertAlign val="baseline"/>
        <sz val="11"/>
        <color theme="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strike val="0"/>
        <outline val="0"/>
        <shadow val="0"/>
        <u val="none"/>
        <vertAlign val="baseline"/>
        <sz val="11"/>
        <color auto="1"/>
        <name val="Calibri"/>
        <family val="2"/>
        <scheme val="none"/>
      </font>
      <numFmt numFmtId="4" formatCode="#,##0.00"/>
      <fill>
        <patternFill patternType="solid">
          <fgColor indexed="64"/>
          <bgColor rgb="FFEDF1F9"/>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solid">
          <fgColor indexed="64"/>
          <bgColor rgb="FFEDF1F9"/>
        </patternFill>
      </fill>
      <alignment horizontal="general" vertical="center" textRotation="0" wrapText="0" indent="0" justifyLastLine="0" shrinkToFit="0" readingOrder="0"/>
    </dxf>
    <dxf>
      <font>
        <b/>
        <i val="0"/>
        <strike val="0"/>
        <condense val="0"/>
        <extend val="0"/>
        <outline val="0"/>
        <shadow val="0"/>
        <u val="none"/>
        <vertAlign val="baseline"/>
        <sz val="11"/>
        <color theme="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border>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strike val="0"/>
        <outline val="0"/>
        <shadow val="0"/>
        <u val="none"/>
        <vertAlign val="baseline"/>
        <name val="Calibri"/>
        <family val="2"/>
        <scheme val="none"/>
      </font>
      <numFmt numFmtId="1" formatCode="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b/>
        <i val="0"/>
        <strike val="0"/>
        <condense val="0"/>
        <extend val="0"/>
        <outline val="0"/>
        <shadow val="0"/>
        <u val="none"/>
        <vertAlign val="baseline"/>
        <sz val="11"/>
        <color theme="1"/>
        <name val="Calibri"/>
        <family val="2"/>
        <scheme val="none"/>
      </font>
      <numFmt numFmtId="165" formatCode="&quot;$&quot;#,##0"/>
      <fill>
        <patternFill patternType="solid">
          <fgColor indexed="64"/>
          <bgColor theme="0"/>
        </patternFill>
      </fill>
      <alignment horizontal="center" vertical="center" textRotation="0" wrapText="0" indent="0" justifyLastLine="0" shrinkToFit="0" readingOrder="0"/>
      <border diagonalUp="0" diagonalDown="0">
        <left/>
        <right/>
        <top style="thin">
          <color theme="0"/>
        </top>
        <bottom style="thin">
          <color theme="0"/>
        </bottom>
        <vertical/>
        <horizontal style="thin">
          <color theme="0"/>
        </horizontal>
      </border>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strike val="0"/>
        <outline val="0"/>
        <shadow val="0"/>
        <u val="none"/>
        <vertAlign val="baseline"/>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strike val="0"/>
        <outline val="0"/>
        <shadow val="0"/>
        <u val="none"/>
        <vertAlign val="baseline"/>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strike val="0"/>
        <outline val="0"/>
        <shadow val="0"/>
        <u val="none"/>
        <vertAlign val="baseline"/>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strike val="0"/>
        <outline val="0"/>
        <shadow val="0"/>
        <u val="none"/>
        <vertAlign val="baseline"/>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strike val="0"/>
        <outline val="0"/>
        <shadow val="0"/>
        <u val="none"/>
        <vertAlign val="baseline"/>
        <name val="Calibri"/>
        <family val="2"/>
        <scheme val="none"/>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strike val="0"/>
        <outline val="0"/>
        <shadow val="0"/>
        <u val="none"/>
        <vertAlign val="baseline"/>
        <name val="Calibri"/>
        <family val="2"/>
        <scheme val="none"/>
      </font>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strike val="0"/>
        <outline val="0"/>
        <shadow val="0"/>
        <u val="none"/>
        <vertAlign val="baseline"/>
        <name val="Calibri"/>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strike val="0"/>
        <outline val="0"/>
        <shadow val="0"/>
        <u val="none"/>
        <vertAlign val="baseline"/>
        <name val="Calibri"/>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0" hidden="0"/>
    </dxf>
    <dxf>
      <font>
        <b/>
        <i val="0"/>
        <strike val="0"/>
        <condense val="0"/>
        <extend val="0"/>
        <outline val="0"/>
        <shadow val="0"/>
        <u val="none"/>
        <vertAlign val="baseline"/>
        <sz val="11"/>
        <color theme="1"/>
        <name val="Calibri"/>
        <family val="2"/>
        <scheme val="none"/>
      </font>
      <alignment horizontal="general" vertical="center" textRotation="0" wrapText="0" indent="0" justifyLastLine="0" shrinkToFit="0" readingOrder="0"/>
    </dxf>
    <dxf>
      <font>
        <strike val="0"/>
        <outline val="0"/>
        <shadow val="0"/>
        <u val="none"/>
        <vertAlign val="baseline"/>
        <name val="Calibri"/>
        <family val="2"/>
        <scheme val="none"/>
      </font>
      <alignment vertical="center" textRotation="0" indent="0" justifyLastLine="0" shrinkToFit="0" readingOrder="0"/>
    </dxf>
    <dxf>
      <font>
        <strike val="0"/>
        <outline val="0"/>
        <shadow val="0"/>
        <u val="none"/>
        <vertAlign val="baseline"/>
        <name val="Calibri"/>
        <family val="2"/>
        <scheme val="none"/>
      </font>
      <alignment vertical="top" textRotation="0" wrapText="1" indent="0" justifyLastLine="0" shrinkToFit="0" readingOrder="0"/>
    </dxf>
    <dxf>
      <font>
        <strike val="0"/>
        <outline val="0"/>
        <shadow val="0"/>
        <u val="none"/>
        <vertAlign val="baseline"/>
        <name val="Calibri"/>
        <family val="2"/>
        <scheme val="none"/>
      </font>
      <alignment horizontal="center" vertical="center" textRotation="0" indent="0" justifyLastLine="0" shrinkToFit="0" readingOrder="0"/>
      <border diagonalUp="0" diagonalDown="0" outline="0">
        <left style="thin">
          <color theme="6"/>
        </left>
        <right style="thin">
          <color theme="6"/>
        </right>
        <top/>
      </border>
    </dxf>
    <dxf>
      <font>
        <b/>
        <i val="0"/>
        <color rgb="FFFF0000"/>
      </font>
    </dxf>
    <dxf>
      <fill>
        <patternFill>
          <bgColor theme="5" tint="0.79998168889431442"/>
        </patternFill>
      </fill>
    </dxf>
    <dxf>
      <font>
        <strike val="0"/>
        <outline val="0"/>
        <shadow val="0"/>
        <u val="none"/>
        <vertAlign val="baseline"/>
        <color auto="1"/>
        <name val="Calibri"/>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5" formatCode="#,##0_);\(#,##0\)"/>
      <fill>
        <patternFill patternType="none">
          <fgColor indexed="64"/>
          <bgColor auto="1"/>
        </patternFill>
      </fill>
      <alignment horizontal="right" vertical="bottom" textRotation="0" wrapText="0" indent="0" justifyLastLine="0" shrinkToFit="0" readingOrder="0"/>
    </dxf>
    <dxf>
      <font>
        <strike val="0"/>
        <outline val="0"/>
        <shadow val="0"/>
        <u val="none"/>
        <vertAlign val="baseline"/>
        <color auto="1"/>
        <name val="Calibr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none"/>
      </font>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strike val="0"/>
        <outline val="0"/>
        <shadow val="0"/>
        <u val="none"/>
        <vertAlign val="baseline"/>
        <color auto="1"/>
        <name val="Calibri"/>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5" formatCode="#,##0_);\(#,##0\)"/>
      <fill>
        <patternFill patternType="none">
          <fgColor indexed="64"/>
          <bgColor auto="1"/>
        </patternFill>
      </fill>
      <alignment horizontal="right" vertical="bottom" textRotation="0" wrapText="0" indent="0" justifyLastLine="0" shrinkToFit="0" readingOrder="0"/>
    </dxf>
    <dxf>
      <font>
        <strike val="0"/>
        <outline val="0"/>
        <shadow val="0"/>
        <u val="none"/>
        <vertAlign val="baseline"/>
        <color auto="1"/>
        <name val="Calibr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none"/>
      </font>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strike val="0"/>
        <outline val="0"/>
        <shadow val="0"/>
        <u val="none"/>
        <vertAlign val="baseline"/>
        <color auto="1"/>
        <name val="Calibri"/>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5" formatCode="#,##0_);\(#,##0\)"/>
      <fill>
        <patternFill patternType="none">
          <fgColor indexed="64"/>
          <bgColor auto="1"/>
        </patternFill>
      </fill>
      <alignment horizontal="right" vertical="bottom" textRotation="0" wrapText="0" indent="0" justifyLastLine="0" shrinkToFit="0" readingOrder="0"/>
    </dxf>
    <dxf>
      <font>
        <strike val="0"/>
        <outline val="0"/>
        <shadow val="0"/>
        <u val="none"/>
        <vertAlign val="baseline"/>
        <color auto="1"/>
        <name val="Calibr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none"/>
      </font>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1"/>
        <color theme="1"/>
        <name val="Calibri"/>
        <family val="2"/>
        <scheme val="none"/>
      </font>
      <numFmt numFmtId="5" formatCode="#,##0_);\(#,##0\)"/>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11"/>
        <color theme="1"/>
        <name val="Calibri"/>
        <family val="2"/>
        <scheme val="none"/>
      </font>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strike val="0"/>
        <outline val="0"/>
        <shadow val="0"/>
        <u val="none"/>
        <vertAlign val="baseline"/>
        <color auto="1"/>
        <name val="Calibri"/>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5" formatCode="#,##0_);\(#,##0\)"/>
      <fill>
        <patternFill patternType="none">
          <fgColor indexed="64"/>
          <bgColor auto="1"/>
        </patternFill>
      </fill>
      <alignment horizontal="right" vertical="bottom" textRotation="0" wrapText="0" indent="0" justifyLastLine="0" shrinkToFit="0" readingOrder="0"/>
    </dxf>
    <dxf>
      <font>
        <strike val="0"/>
        <outline val="0"/>
        <shadow val="0"/>
        <u val="none"/>
        <vertAlign val="baseline"/>
        <color auto="1"/>
        <name val="Calibr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none"/>
      </font>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strike val="0"/>
        <outline val="0"/>
        <shadow val="0"/>
        <u val="none"/>
        <vertAlign val="baseline"/>
        <color auto="1"/>
        <name val="Calibri"/>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5" formatCode="#,##0_);\(#,##0\)"/>
      <fill>
        <patternFill patternType="none">
          <fgColor indexed="64"/>
          <bgColor auto="1"/>
        </patternFill>
      </fill>
      <alignment horizontal="right" vertical="bottom" textRotation="0" wrapText="0" indent="0" justifyLastLine="0" shrinkToFit="0" readingOrder="0"/>
    </dxf>
    <dxf>
      <font>
        <strike val="0"/>
        <outline val="0"/>
        <shadow val="0"/>
        <u val="none"/>
        <vertAlign val="baseline"/>
        <color auto="1"/>
        <name val="Calibr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none"/>
      </font>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strike val="0"/>
        <outline val="0"/>
        <shadow val="0"/>
        <u val="none"/>
        <vertAlign val="baseline"/>
        <color auto="1"/>
        <name val="Calibri"/>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3" formatCode="#,##0"/>
      <fill>
        <patternFill patternType="none">
          <fgColor indexed="64"/>
          <bgColor auto="1"/>
        </patternFill>
      </fill>
      <alignment horizontal="right" vertical="bottom" textRotation="0" wrapText="0" indent="0" justifyLastLine="0" shrinkToFit="0" readingOrder="0"/>
    </dxf>
    <dxf>
      <font>
        <strike val="0"/>
        <outline val="0"/>
        <shadow val="0"/>
        <u val="none"/>
        <vertAlign val="baseline"/>
        <color auto="1"/>
        <name val="Calibr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center"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strike val="0"/>
        <outline val="0"/>
        <shadow val="0"/>
        <u val="none"/>
        <vertAlign val="baseline"/>
        <sz val="11"/>
        <color auto="1"/>
        <name val="Calibri"/>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3" formatCode="#,##0"/>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1"/>
        <color auto="1"/>
        <name val="Calibri"/>
        <family val="2"/>
        <scheme val="none"/>
      </font>
      <fill>
        <patternFill patternType="none">
          <fgColor indexed="64"/>
          <bgColor auto="1"/>
        </patternFill>
      </fill>
      <alignment vertical="center" textRotation="0" indent="0" justifyLastLine="0" shrinkToFit="0" readingOrder="0"/>
      <border outline="0">
        <left style="thin">
          <color theme="6"/>
        </left>
        <right style="thin">
          <color theme="6"/>
        </right>
        <top/>
        <bottom/>
      </border>
    </dxf>
    <dxf>
      <font>
        <strike val="0"/>
        <outline val="0"/>
        <shadow val="0"/>
        <u val="none"/>
        <vertAlign val="baseline"/>
        <sz val="11"/>
        <color auto="1"/>
        <name val="Calibri"/>
        <family val="2"/>
        <scheme val="none"/>
      </font>
      <fill>
        <patternFill patternType="none">
          <fgColor indexed="64"/>
          <bgColor auto="1"/>
        </patternFill>
      </fill>
      <alignment vertical="center" textRotation="0" indent="0" justifyLastLine="0" shrinkToFit="0" readingOrder="0"/>
    </dxf>
    <dxf>
      <font>
        <strike val="0"/>
        <outline val="0"/>
        <shadow val="0"/>
        <u val="none"/>
        <vertAlign val="baseline"/>
        <sz val="11"/>
        <color auto="1"/>
        <name val="Calibri"/>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name val="Calibri"/>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auto="1"/>
        </patternFill>
      </fill>
      <alignment horizontal="right" vertical="bottom" textRotation="0" wrapText="0" indent="0" justifyLastLine="0" shrinkToFit="0" readingOrder="0"/>
    </dxf>
    <dxf>
      <font>
        <strike val="0"/>
        <outline val="0"/>
        <shadow val="0"/>
        <u val="none"/>
        <vertAlign val="baseline"/>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name val="Calibri"/>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name val="Calibr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Calibri"/>
        <family val="2"/>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name val="Calibri"/>
        <family val="2"/>
        <scheme val="none"/>
      </font>
      <fill>
        <patternFill patternType="none">
          <fgColor indexed="64"/>
          <bgColor auto="1"/>
        </patternFill>
      </fill>
      <alignment vertical="center" textRotation="0" indent="0" justifyLastLine="0" shrinkToFit="0" readingOrder="0"/>
      <border outline="0">
        <left style="thin">
          <color theme="6"/>
        </left>
        <right style="thin">
          <color theme="6"/>
        </right>
        <top/>
        <bottom/>
      </border>
    </dxf>
    <dxf>
      <font>
        <strike val="0"/>
        <outline val="0"/>
        <shadow val="0"/>
        <u val="none"/>
        <vertAlign val="baseline"/>
        <name val="Calibri"/>
        <family val="2"/>
        <scheme val="none"/>
      </font>
      <fill>
        <patternFill patternType="none">
          <fgColor indexed="64"/>
          <bgColor auto="1"/>
        </patternFill>
      </fill>
      <alignment vertical="center" textRotation="0" indent="0" justifyLastLine="0" shrinkToFit="0" readingOrder="0"/>
    </dxf>
    <dxf>
      <font>
        <strike val="0"/>
        <outline val="0"/>
        <shadow val="0"/>
        <u val="none"/>
        <vertAlign val="baseline"/>
        <sz val="11"/>
        <color auto="1"/>
        <name val="Calibri"/>
        <family val="2"/>
        <scheme val="none"/>
      </font>
      <fill>
        <patternFill patternType="none">
          <fgColor indexed="64"/>
          <bgColor auto="1"/>
        </patternFill>
      </fill>
      <alignment vertical="center" textRotation="0" indent="0" justifyLastLine="0" shrinkToFit="0" readingOrder="0"/>
    </dxf>
    <dxf>
      <fill>
        <patternFill>
          <bgColor theme="5" tint="0.79998168889431442"/>
        </patternFill>
      </fill>
    </dxf>
    <dxf>
      <border>
        <left style="thin">
          <color theme="4" tint="-0.499984740745262"/>
        </left>
      </border>
    </dxf>
    <dxf>
      <fill>
        <patternFill>
          <bgColor theme="5" tint="0.79998168889431442"/>
        </patternFill>
      </fill>
      <border>
        <left style="thin">
          <color theme="0" tint="-0.24994659260841701"/>
        </left>
        <right style="thin">
          <color theme="4" tint="-0.499984740745262"/>
        </right>
      </border>
    </dxf>
    <dxf>
      <fill>
        <patternFill>
          <bgColor theme="5" tint="0.79998168889431442"/>
        </patternFill>
      </fill>
    </dxf>
    <dxf>
      <fill>
        <patternFill>
          <bgColor rgb="FFE9EDF7"/>
        </patternFill>
      </fill>
    </dxf>
    <dxf>
      <border>
        <left style="thin">
          <color theme="0" tint="-0.24994659260841701"/>
        </left>
        <right style="thin">
          <color theme="0" tint="-0.499984740745262"/>
        </right>
        <vertical/>
        <horizontal/>
      </border>
    </dxf>
    <dxf>
      <fill>
        <patternFill>
          <bgColor theme="5" tint="0.79998168889431442"/>
        </patternFill>
      </fill>
      <border>
        <left style="thin">
          <color theme="0" tint="-0.24994659260841701"/>
        </left>
        <right style="thin">
          <color theme="0" tint="-0.499984740745262"/>
        </right>
        <vertical/>
        <horizontal/>
      </border>
    </dxf>
    <dxf>
      <font>
        <color theme="1"/>
      </font>
      <border>
        <left style="thin">
          <color theme="4" tint="-0.499984740745262"/>
        </left>
        <right style="thin">
          <color theme="4" tint="-0.499984740745262"/>
        </right>
        <top style="thin">
          <color theme="4" tint="-0.499984740745262"/>
        </top>
        <bottom style="thin">
          <color theme="4" tint="-0.499984740745262"/>
        </bottom>
      </border>
    </dxf>
    <dxf>
      <fill>
        <patternFill patternType="solid">
          <bgColor theme="5" tint="0.79998168889431442"/>
        </patternFill>
      </fill>
    </dxf>
    <dxf>
      <font>
        <color theme="1"/>
      </font>
      <fill>
        <patternFill>
          <bgColor theme="0"/>
        </patternFill>
      </fill>
      <border>
        <left style="thin">
          <color rgb="FF203764"/>
        </left>
        <right style="thin">
          <color rgb="FFA5A5A5"/>
        </right>
      </border>
    </dxf>
    <dxf>
      <font>
        <b/>
        <i val="0"/>
        <color rgb="FFFF0000"/>
      </font>
    </dxf>
    <dxf>
      <fill>
        <patternFill>
          <bgColor theme="5" tint="0.79998168889431442"/>
        </patternFill>
      </fill>
    </dxf>
    <dxf>
      <fill>
        <patternFill patternType="solid">
          <fgColor theme="6" tint="0.79995117038483843"/>
          <bgColor theme="0" tint="-4.9989318521683403E-2"/>
        </patternFill>
      </fill>
    </dxf>
    <dxf>
      <font>
        <b/>
        <i val="0"/>
        <color auto="1"/>
      </font>
      <fill>
        <patternFill>
          <bgColor rgb="FFEDF1F9"/>
        </patternFill>
      </fill>
    </dxf>
    <dxf>
      <font>
        <b/>
        <i val="0"/>
      </font>
      <fill>
        <patternFill>
          <bgColor rgb="FFEDF1F9"/>
        </patternFill>
      </fill>
      <border>
        <vertical/>
      </border>
    </dxf>
    <dxf>
      <font>
        <b/>
        <i val="0"/>
        <color auto="1"/>
      </font>
    </dxf>
    <dxf>
      <font>
        <color theme="1"/>
      </font>
      <border>
        <left style="thin">
          <color theme="4" tint="-0.499984740745262"/>
        </left>
        <right style="thin">
          <color theme="4" tint="-0.499984740745262"/>
        </right>
        <top style="thin">
          <color theme="4" tint="-0.499984740745262"/>
        </top>
        <bottom style="thin">
          <color theme="4" tint="-0.499984740745262"/>
        </bottom>
        <vertical style="thin">
          <color theme="0" tint="-0.34998626667073579"/>
        </vertical>
        <horizontal style="thin">
          <color theme="0" tint="-0.34998626667073579"/>
        </horizontal>
      </border>
    </dxf>
    <dxf>
      <fill>
        <patternFill patternType="solid">
          <fgColor theme="6" tint="0.79995117038483843"/>
          <bgColor theme="0" tint="-4.9989318521683403E-2"/>
        </patternFill>
      </fill>
    </dxf>
    <dxf>
      <font>
        <b/>
        <i val="0"/>
      </font>
      <fill>
        <patternFill>
          <bgColor rgb="FFEDF1F9"/>
        </patternFill>
      </fill>
      <border>
        <vertical/>
      </border>
    </dxf>
    <dxf>
      <font>
        <b/>
        <i val="0"/>
        <color auto="1"/>
      </font>
    </dxf>
    <dxf>
      <font>
        <color theme="1"/>
      </font>
      <border>
        <left style="thin">
          <color theme="4" tint="-0.499984740745262"/>
        </left>
        <right style="thin">
          <color theme="4" tint="-0.499984740745262"/>
        </right>
        <top style="thin">
          <color theme="4" tint="-0.499984740745262"/>
        </top>
        <bottom style="thin">
          <color theme="4" tint="-0.499984740745262"/>
        </bottom>
        <vertical style="thin">
          <color theme="0" tint="-0.34998626667073579"/>
        </vertical>
        <horizontal style="thin">
          <color theme="0" tint="-0.34998626667073579"/>
        </horizontal>
      </border>
    </dxf>
  </dxfs>
  <tableStyles count="2" defaultTableStyle="TableStyleMedium2" defaultPivotStyle="PivotStyleLight16">
    <tableStyle name="Exp" pivot="0" count="4" xr9:uid="{62B964C5-F896-4DB8-89A4-8399913EACDD}">
      <tableStyleElement type="wholeTable" dxfId="374"/>
      <tableStyleElement type="headerRow" dxfId="373"/>
      <tableStyleElement type="totalRow" dxfId="372"/>
      <tableStyleElement type="firstRowStripe" dxfId="371"/>
    </tableStyle>
    <tableStyle name="Fees" pivot="0" count="5" xr9:uid="{F3A7CF2C-B235-4A34-A675-44A3282B904F}">
      <tableStyleElement type="wholeTable" dxfId="370"/>
      <tableStyleElement type="headerRow" dxfId="369"/>
      <tableStyleElement type="totalRow" dxfId="368"/>
      <tableStyleElement type="lastColumn" dxfId="367"/>
      <tableStyleElement type="firstRowStripe" dxfId="366"/>
    </tableStyle>
  </tableStyles>
  <colors>
    <mruColors>
      <color rgb="FFEDF1F9"/>
      <color rgb="FFE6EBF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605B032-90DD-407F-9F7E-B0629730BBA6}" name="Fee_for_Service_Fees_Staff" displayName="Fee_for_Service_Fees_Staff" ref="B30:E36" totalsRowCount="1" headerRowDxfId="353" dataDxfId="352" totalsRowDxfId="351">
  <autoFilter ref="B30:E35" xr:uid="{8F2BA77A-E4E1-4A7C-975B-6A208510DBAC}">
    <filterColumn colId="0" hiddenButton="1"/>
    <filterColumn colId="1" hiddenButton="1"/>
    <filterColumn colId="2" hiddenButton="1"/>
    <filterColumn colId="3" hiddenButton="1"/>
  </autoFilter>
  <tableColumns count="4">
    <tableColumn id="1" xr3:uid="{C044849F-3608-4804-80F0-5C4EDECE6DB4}" name="Staff Name, Position/Title" totalsRowLabel="Total" dataDxfId="349" totalsRowDxfId="350"/>
    <tableColumn id="3" xr3:uid="{021F42A4-D055-4386-B051-072CE74BCB1A}" name="- Select Rate From Dropdown -" dataDxfId="347" totalsRowDxfId="348" dataCellStyle="Comma"/>
    <tableColumn id="4" xr3:uid="{2D8E07FC-D29F-4CD8-92ED-B1DCFF890C75}" name="- Select Unit From Dropdown-" dataDxfId="345" totalsRowDxfId="346" dataCellStyle="Comma"/>
    <tableColumn id="5" xr3:uid="{1CA76B91-C401-4FD8-861A-7E0246E1C687}" name="Fees" totalsRowFunction="sum" dataDxfId="343" totalsRowDxfId="344">
      <calculatedColumnFormula>Fee_for_Service_Fees_Staff[[#This Row],[- Select Rate From Dropdown -]]*Fee_for_Service_Fees_Staff[[#This Row],[- Select Unit From Dropdown-]]</calculatedColumnFormula>
    </tableColumn>
  </tableColumns>
  <tableStyleInfo name="Fees" showFirstColumn="0" showLastColumn="1"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3BCBCE4-85BD-401E-8D76-D85C155D9664}" name="Fee_for_Service_Travel_Staff" displayName="Fee_for_Service_Travel_Staff" ref="B41:C47" totalsRowCount="1" headerRowDxfId="342" dataDxfId="341" totalsRowDxfId="340">
  <autoFilter ref="B41:C46" xr:uid="{184BBD6F-EF54-49F3-BAF8-9BE77639CF33}">
    <filterColumn colId="0" hiddenButton="1"/>
    <filterColumn colId="1" hiddenButton="1"/>
  </autoFilter>
  <tableColumns count="2">
    <tableColumn id="1" xr3:uid="{6122565A-C657-495B-9C2C-DA6A425315B0}" name="Purpose &amp; Description (Include destination, if known)" totalsRowLabel="Total" dataDxfId="338" totalsRowDxfId="339"/>
    <tableColumn id="2" xr3:uid="{C22BD5FC-111D-4AB5-AF68-568410D95EDB}" name="Amount" totalsRowFunction="sum" dataDxfId="336" totalsRowDxfId="337"/>
  </tableColumns>
  <tableStyleInfo name="Exp" showFirstColumn="0"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073F0A9-F715-4DC9-953C-1DC460C522E1}" name="Fee_for_Service_Conferences_Staff" displayName="Fee_for_Service_Conferences_Staff" ref="B50:C56" totalsRowCount="1" headerRowDxfId="335" dataDxfId="334" totalsRowDxfId="333">
  <autoFilter ref="B50:C55" xr:uid="{DFC4EB25-0E26-46ED-BD68-2D541A5D7C29}">
    <filterColumn colId="0" hiddenButton="1"/>
    <filterColumn colId="1" hiddenButton="1"/>
  </autoFilter>
  <tableColumns count="2">
    <tableColumn id="1" xr3:uid="{41E71841-96DC-434A-B7E0-66F5875C04C0}" name="Purpose &amp; Description (Include destination, if known)" totalsRowLabel="Total" dataDxfId="331" totalsRowDxfId="332"/>
    <tableColumn id="7" xr3:uid="{AD976734-9C2B-4981-A9A8-A6926C4EB2A2}" name="Amount" totalsRowFunction="sum" dataDxfId="329" totalsRowDxfId="330"/>
  </tableColumns>
  <tableStyleInfo name="Exp" showFirstColumn="0"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5772490-25AB-4821-8357-DE42FDD1EE04}" name="Fee_for_Service_Fees_Subcontractor" displayName="Fee_for_Service_Fees_Subcontractor" ref="B59:C65" totalsRowCount="1" headerRowDxfId="328" dataDxfId="327" totalsRowDxfId="326">
  <autoFilter ref="B59:C64" xr:uid="{1420C5B7-AD1E-4B8B-BA27-7324D9FB984A}">
    <filterColumn colId="0" hiddenButton="1"/>
    <filterColumn colId="1" hiddenButton="1"/>
  </autoFilter>
  <tableColumns count="2">
    <tableColumn id="1" xr3:uid="{13DBB927-80D2-45A8-B5B8-4C40EC761A12}" name="Purpose &amp; Description (Include rates, # of days/hours, if known)" totalsRowLabel="Total" dataDxfId="324" totalsRowDxfId="325"/>
    <tableColumn id="7" xr3:uid="{A0AF47E4-EBC4-45AE-81AA-8BA8EAC9AD84}" name="Amount" totalsRowFunction="sum" dataDxfId="322" totalsRowDxfId="323" dataCellStyle="Comma"/>
  </tableColumns>
  <tableStyleInfo name="Exp" showFirstColumn="0"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A160025-0DBE-4BD2-81BD-A39F9591600C}" name="Fee_for_Service_Communications" displayName="Fee_for_Service_Communications" ref="B86:C92" totalsRowCount="1" headerRowDxfId="321" dataDxfId="320" totalsRowDxfId="319">
  <autoFilter ref="B86:C91" xr:uid="{5D71B0D1-3F01-4551-8E71-AEDD48FC8B44}">
    <filterColumn colId="0" hiddenButton="1"/>
    <filterColumn colId="1" hiddenButton="1"/>
  </autoFilter>
  <tableColumns count="2">
    <tableColumn id="1" xr3:uid="{587B6C37-16A6-44EB-98DA-89A130BC42B6}" name="Purpose &amp; Description" totalsRowLabel="Total" dataDxfId="317" totalsRowDxfId="318"/>
    <tableColumn id="2" xr3:uid="{41AC1EC2-B829-4B98-8DF1-630E193AFF23}" name="Amount" totalsRowFunction="sum" dataDxfId="315" totalsRowDxfId="316" dataCellStyle="Comma" totalsRowCellStyle="Comma"/>
  </tableColumns>
  <tableStyleInfo name="Exp" showFirstColumn="0"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A979562-8D19-475C-83AD-09EC43D75578}" name="Fee_for_Service_Equipment" displayName="Fee_for_Service_Equipment" ref="B95:C101" totalsRowCount="1" headerRowDxfId="314" dataDxfId="313" totalsRowDxfId="312">
  <autoFilter ref="B95:C100" xr:uid="{32081798-FC81-4A51-B322-BF65A9B73243}">
    <filterColumn colId="0" hiddenButton="1"/>
    <filterColumn colId="1" hiddenButton="1"/>
  </autoFilter>
  <tableColumns count="2">
    <tableColumn id="1" xr3:uid="{DB447739-32B2-4ECB-A233-3C58E4F7188A}" name="Purpose &amp; Description" totalsRowLabel="Total" dataDxfId="310" totalsRowDxfId="311"/>
    <tableColumn id="2" xr3:uid="{979092B4-C742-4500-8268-DE32228DE578}" name="Amount" totalsRowFunction="sum" dataDxfId="308" totalsRowDxfId="309" dataCellStyle="Comma" totalsRowCellStyle="Comma"/>
  </tableColumns>
  <tableStyleInfo name="Exp" showFirstColumn="0"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AAE32F1D-531D-4B76-A6AD-719DD347DE96}" name="Fee_for_Service_Other_Expenses" displayName="Fee_for_Service_Other_Expenses" ref="B104:C110" totalsRowCount="1" headerRowDxfId="307" dataDxfId="306" totalsRowDxfId="305">
  <autoFilter ref="B104:C109" xr:uid="{41BF4972-4DB3-485E-B3EC-B34E1BB73CA0}">
    <filterColumn colId="0" hiddenButton="1"/>
    <filterColumn colId="1" hiddenButton="1"/>
  </autoFilter>
  <tableColumns count="2">
    <tableColumn id="1" xr3:uid="{5000534B-1481-481C-9AEB-35972E2C9B0C}" name="Purpose &amp; Description" totalsRowLabel="Total" dataDxfId="303" totalsRowDxfId="304"/>
    <tableColumn id="2" xr3:uid="{267DEFBE-38CC-4062-9A84-79D1F8FE47ED}" name="Amount" totalsRowFunction="sum" dataDxfId="301" totalsRowDxfId="302" dataCellStyle="Comma" totalsRowCellStyle="Comma"/>
  </tableColumns>
  <tableStyleInfo name="Exp" showFirstColumn="0"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DA7FA8E9-9E1E-44E9-90D7-47FC6906CFB8}" name="Fee_for_Service_Travel_Subcontractor" displayName="Fee_for_Service_Travel_Subcontractor" ref="B68:C74" totalsRowCount="1" headerRowDxfId="300" dataDxfId="299" totalsRowDxfId="298">
  <autoFilter ref="B68:C73" xr:uid="{DA7FA8E9-9E1E-44E9-90D7-47FC6906CFB8}">
    <filterColumn colId="0" hiddenButton="1"/>
    <filterColumn colId="1" hiddenButton="1"/>
  </autoFilter>
  <tableColumns count="2">
    <tableColumn id="1" xr3:uid="{D62E494F-E724-4FAE-B96F-44CEE043E31B}" name="Purpose &amp; Description (Include destination, if known)" totalsRowLabel="Total" dataDxfId="296" totalsRowDxfId="297"/>
    <tableColumn id="7" xr3:uid="{42B3E53B-0543-4BE2-8BA3-4CA6869020B4}" name="Amount" totalsRowFunction="sum" dataDxfId="294" totalsRowDxfId="295" dataCellStyle="Comma"/>
  </tableColumns>
  <tableStyleInfo name="Exp" showFirstColumn="0"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2E996DD9-E7E4-4C11-8783-C5E9F66570F7}" name="Fee_for_Service_Conferences_Subcontractor" displayName="Fee_for_Service_Conferences_Subcontractor" ref="B77:C83" totalsRowCount="1" headerRowDxfId="293" dataDxfId="292" totalsRowDxfId="291">
  <autoFilter ref="B77:C82" xr:uid="{2E996DD9-E7E4-4C11-8783-C5E9F66570F7}">
    <filterColumn colId="0" hiddenButton="1"/>
    <filterColumn colId="1" hiddenButton="1"/>
  </autoFilter>
  <tableColumns count="2">
    <tableColumn id="1" xr3:uid="{DDA36054-6808-499D-97B6-1AB493D97447}" name="Purpose &amp; Description (Include destination, if known)" totalsRowLabel="Total" dataDxfId="289" totalsRowDxfId="290"/>
    <tableColumn id="7" xr3:uid="{F1E84383-F9D4-4C45-9A84-92A0C017DF7D}" name="Amount" totalsRowFunction="sum" dataDxfId="287" totalsRowDxfId="288" dataCellStyle="Comma"/>
  </tableColumns>
  <tableStyleInfo name="Exp" showFirstColumn="0"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7576B8B-5C4C-451A-9765-30C10A35C956}" name="Travel_Staff" displayName="Travel_Staff" ref="B7:U28" totalsRowCount="1" headerRowDxfId="284" dataDxfId="283" totalsRowDxfId="282">
  <autoFilter ref="B7:U27" xr:uid="{F8C146D9-0A4B-4259-B532-BB8AF73112A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autoFilter>
  <tableColumns count="20">
    <tableColumn id="2" xr3:uid="{3BA4654D-8D59-4056-90CF-51A6E1AC155B}" name="Staff Name(s)" totalsRowLabel="Total" dataDxfId="280" totalsRowDxfId="281" dataCellStyle="Input"/>
    <tableColumn id="3" xr3:uid="{0B9BBFDF-0A89-4EA6-8C71-C89A120AA189}" name="Purpose" dataDxfId="278" totalsRowDxfId="279" dataCellStyle="Input"/>
    <tableColumn id="4" xr3:uid="{0F57FE36-0E16-4DC0-A0B1-73BF973879B1}" name="Origin" dataDxfId="276" totalsRowDxfId="277" dataCellStyle="Input"/>
    <tableColumn id="5" xr3:uid="{489F3E21-FDE0-41DD-8936-1DB4B7CC8D46}" name="Destination" dataDxfId="274" totalsRowDxfId="275" dataCellStyle="Input"/>
    <tableColumn id="6" xr3:uid="{3BABFC1F-4604-456C-9E1D-CA334329DF72}" name="Intercity Travel _x000a_(Total for flights, train etc.)" dataDxfId="272" totalsRowDxfId="273" dataCellStyle="Input"/>
    <tableColumn id="7" xr3:uid="{B0DC6FE7-CDA2-4E58-986D-93E42309D9B3}" name="Lodging _x000a_(Per Night)" dataDxfId="270" totalsRowDxfId="271" dataCellStyle="Input"/>
    <tableColumn id="8" xr3:uid="{C511F555-79D6-4391-9A0A-F7DB36360343}" name="Meals _x000a_(Per Day)" dataDxfId="268" totalsRowDxfId="269" dataCellStyle="Input"/>
    <tableColumn id="9" xr3:uid="{2B5AB6D1-3109-4C7A-9DCA-3211BFA5CDD7}" name="Ground Transport_x000a_(Per Day)" dataDxfId="266" totalsRowDxfId="267" dataCellStyle="Input"/>
    <tableColumn id="10" xr3:uid="{34A442B2-A3A6-4C24-A5C7-449134C53E81}" name="Column1" dataDxfId="264" totalsRowDxfId="265">
      <calculatedColumnFormula>IF(ISBLANK(Travel_Staff[[#This Row],['# Days]]),"","x")</calculatedColumnFormula>
    </tableColumn>
    <tableColumn id="11" xr3:uid="{C46C23AF-F2D2-4DDA-A3DC-24565CC20426}" name="# Days" dataDxfId="262" totalsRowDxfId="263" dataCellStyle="Input"/>
    <tableColumn id="12" xr3:uid="{76C96F3E-0CF5-4911-9BC2-A2F68BA1A601}" name="Column2" dataDxfId="260" totalsRowDxfId="261" dataCellStyle="Percent">
      <calculatedColumnFormula>IF(ISBLANK(Travel_Staff[[#This Row],['# Days]]),"","=")</calculatedColumnFormula>
    </tableColumn>
    <tableColumn id="13" xr3:uid="{9FD46739-F077-45A6-9DA5-7EC94807337A}" name="Cost per Trip" dataDxfId="258" totalsRowDxfId="259" dataCellStyle="Input">
      <calculatedColumnFormula>SUM(Travel_Staff[[#This Row],[Intercity Travel 
(Total for flights, train etc.)]],(Travel_Staff[[#This Row],[Lodging 
(Per Night)]]*(Travel_Staff[[#This Row],['# Days]]-1)),(Travel_Staff[[#This Row],[Meals 
(Per Day)]]*Travel_Staff[[#This Row],['# Days]]),(Travel_Staff[[#This Row],[Ground Transport
(Per Day)]]*Travel_Staff[[#This Row],['# Days]]))</calculatedColumnFormula>
    </tableColumn>
    <tableColumn id="14" xr3:uid="{0E5301CE-90B5-4F0F-9050-B85693116C5B}" name="Column3" dataDxfId="256" totalsRowDxfId="257">
      <calculatedColumnFormula>IF(ISBLANK(Travel_Staff[[#This Row],['# Travelers]]),"","x")</calculatedColumnFormula>
    </tableColumn>
    <tableColumn id="15" xr3:uid="{989FF511-B00B-492D-81E4-8CC7A396EC03}" name="# Travelers" dataDxfId="254" totalsRowDxfId="255" dataCellStyle="Input"/>
    <tableColumn id="16" xr3:uid="{C2759EE0-3BE3-48B3-B1AE-6138B707F12F}" name="Column4" dataDxfId="252" totalsRowDxfId="253" dataCellStyle="Percent">
      <calculatedColumnFormula>IF(ISBLANK(Travel_Staff[[#This Row],['# Travelers]]),"","=")</calculatedColumnFormula>
    </tableColumn>
    <tableColumn id="17" xr3:uid="{432F6D70-F936-4F4E-839C-5A8AF412A169}" name="Total per Trip" dataDxfId="250" totalsRowDxfId="251" dataCellStyle="Input">
      <calculatedColumnFormula>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calculatedColumnFormula>
    </tableColumn>
    <tableColumn id="18" xr3:uid="{BECB37DE-548E-4875-8679-BC8B2CD91E48}" name="Column6" dataDxfId="248" totalsRowDxfId="249">
      <calculatedColumnFormula>IF(ISBLANK(Travel_Staff[[#This Row],['# Trips]]),"","x")</calculatedColumnFormula>
    </tableColumn>
    <tableColumn id="19" xr3:uid="{78840318-6282-4AAB-984D-3142594D646E}" name="# Trips" dataDxfId="246" totalsRowDxfId="247" dataCellStyle="Input"/>
    <tableColumn id="20" xr3:uid="{5E0B3823-A4F2-4586-984B-D3C0E6D6967A}" name="Column7" dataDxfId="244" totalsRowDxfId="245" dataCellStyle="Percent">
      <calculatedColumnFormula>IF(ISBLANK(Travel_Staff[[#This Row],['# Trips]]),"","=")</calculatedColumnFormula>
    </tableColumn>
    <tableColumn id="21" xr3:uid="{40CE217E-67ED-409C-81A2-A1389C196248}" name="TOTAL" totalsRowFunction="sum" dataDxfId="242" totalsRowDxfId="243" dataCellStyle="Input">
      <calculatedColumnFormula>Travel_Staff[[#This Row],['# Trips]]*(Travel_Staff[[#This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calculatedColumnFormula>
    </tableColumn>
  </tableColumns>
  <tableStyleInfo name="Fees" showFirstColumn="0"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7DC8177-9D95-45F6-9557-F349A462690F}" name="Travel_Other" displayName="Travel_Other" ref="B55:F65" totalsRowCount="1" headerRowDxfId="241" dataDxfId="240" totalsRowDxfId="239" headerRowCellStyle="Normal">
  <autoFilter ref="B55:F64" xr:uid="{B741E0B1-DAF3-427A-817C-F16FA425092C}">
    <filterColumn colId="0" hiddenButton="1"/>
    <filterColumn colId="1" hiddenButton="1"/>
    <filterColumn colId="2" hiddenButton="1"/>
    <filterColumn colId="3" hiddenButton="1"/>
    <filterColumn colId="4" hiddenButton="1"/>
  </autoFilter>
  <tableColumns count="5">
    <tableColumn id="2" xr3:uid="{B899F5D0-D10D-4E1D-B247-055161B0B016}" name="Name(s)" totalsRowLabel="Total" dataDxfId="237" totalsRowDxfId="238" dataCellStyle="Input"/>
    <tableColumn id="3" xr3:uid="{21A3A1AD-9D1B-4C5E-8570-1EE835575623}" name="Description" dataDxfId="235" totalsRowDxfId="236" dataCellStyle="Input"/>
    <tableColumn id="13" xr3:uid="{2ABCAC08-7BAE-4DF5-B92A-004E68E649C7}" name="Cost" dataDxfId="233" totalsRowDxfId="234" dataCellStyle="Input"/>
    <tableColumn id="17" xr3:uid="{E6E3A48D-C84E-4C4E-989C-0DCFFE60D77E}" name="Quantity" dataDxfId="231" totalsRowDxfId="232" dataCellStyle="Input"/>
    <tableColumn id="21" xr3:uid="{FCC32A49-AD93-4ADF-A36B-3D7CE5692D03}" name="TOTAL" totalsRowFunction="sum" dataDxfId="229" totalsRowDxfId="230" dataCellStyle="Input">
      <calculatedColumnFormula>Travel_Other[[#This Row],[Cost]]*Travel_Other[[#This Row],[Quantity]]</calculatedColumnFormula>
    </tableColumn>
  </tableColumns>
  <tableStyleInfo name="Fees" showFirstColumn="0"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19083371-FF21-46B2-8957-8FA70EC4BAF4}" name="Travel_Sub" displayName="Travel_Sub" ref="B31:U52" totalsRowCount="1" headerRowDxfId="228" dataDxfId="227" totalsRowDxfId="226">
  <autoFilter ref="B31:U51" xr:uid="{19083371-FF21-46B2-8957-8FA70EC4BAF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autoFilter>
  <tableColumns count="20">
    <tableColumn id="2" xr3:uid="{51FA0977-1414-4E5F-87EF-ACAA59B207F0}" name="Name(s)" totalsRowLabel="Total" dataDxfId="224" totalsRowDxfId="225" dataCellStyle="Input"/>
    <tableColumn id="3" xr3:uid="{F490AD5F-F464-4F64-AA4D-8713375D2A26}" name="Purpose" dataDxfId="222" totalsRowDxfId="223" dataCellStyle="Input"/>
    <tableColumn id="4" xr3:uid="{9B965C18-2CFB-44E6-9275-1EC60F22C790}" name="Origin" dataDxfId="220" totalsRowDxfId="221" dataCellStyle="Input"/>
    <tableColumn id="5" xr3:uid="{69F61696-A960-4006-B15D-D9E829D5C56A}" name="Destination" dataDxfId="218" totalsRowDxfId="219" dataCellStyle="Input"/>
    <tableColumn id="6" xr3:uid="{6CEC4421-803B-419C-BC39-90885DAF58A9}" name="Intercity Travel _x000a_(Total for flights, train etc.)" dataDxfId="216" totalsRowDxfId="217" dataCellStyle="Input"/>
    <tableColumn id="7" xr3:uid="{8775CCA9-547C-4C7E-863F-AD36F5FC5427}" name="Lodging _x000a_(Per Night)" dataDxfId="214" totalsRowDxfId="215" dataCellStyle="Input"/>
    <tableColumn id="8" xr3:uid="{65C1CBB8-8E9F-4AEB-A15E-3611C9F872C3}" name="Meals _x000a_(Per Day)" dataDxfId="212" totalsRowDxfId="213" dataCellStyle="Input"/>
    <tableColumn id="9" xr3:uid="{5971B78A-752B-4F3E-AA4D-875A19726CCA}" name="Ground Transport_x000a_(Per Day)" dataDxfId="210" totalsRowDxfId="211" dataCellStyle="Input"/>
    <tableColumn id="10" xr3:uid="{CFB1CA09-AE68-4DEE-B340-59416DA6CD6D}" name="Column1" dataDxfId="208" totalsRowDxfId="209">
      <calculatedColumnFormula>IF(ISBLANK(Travel_Sub[[#This Row],['# Days]]),"","x")</calculatedColumnFormula>
    </tableColumn>
    <tableColumn id="11" xr3:uid="{193DB3C7-BF6E-49DB-8928-67CDF95B6257}" name="# Days" dataDxfId="206" totalsRowDxfId="207" dataCellStyle="Input"/>
    <tableColumn id="12" xr3:uid="{45F03CF8-7DFA-4152-97F1-B0273A494DD2}" name="Column2" dataDxfId="204" totalsRowDxfId="205" dataCellStyle="Percent">
      <calculatedColumnFormula>IF(ISBLANK(Travel_Sub[[#This Row],['# Days]]),"","=")</calculatedColumnFormula>
    </tableColumn>
    <tableColumn id="13" xr3:uid="{9FD4B17C-9F16-4D46-A860-C179D9808B3D}" name="Cost per Trip" dataDxfId="202" totalsRowDxfId="203" dataCellStyle="Input">
      <calculatedColumnFormula>SUM(Travel_Sub[[#This Row],[Intercity Travel 
(Total for flights, train etc.)]],(Travel_Sub[[#This Row],[Lodging 
(Per Night)]]*(Travel_Sub[[#This Row],['# Days]]-1)),(Travel_Sub[[#This Row],[Meals 
(Per Day)]]*Travel_Sub[[#This Row],['# Days]]),(Travel_Sub[[#This Row],[Ground Transport
(Per Day)]]*Travel_Sub[[#This Row],['# Days]]))</calculatedColumnFormula>
    </tableColumn>
    <tableColumn id="14" xr3:uid="{DD9B45F9-F422-4D89-BFC2-F2FCFB1CAF72}" name="Column3" dataDxfId="200" totalsRowDxfId="201">
      <calculatedColumnFormula>IF(ISBLANK(Travel_Sub[[#This Row],['# Travelers]]),"","x")</calculatedColumnFormula>
    </tableColumn>
    <tableColumn id="15" xr3:uid="{408DD645-E405-4C62-AC26-46E18CD297AF}" name="# Travelers" dataDxfId="198" totalsRowDxfId="199" dataCellStyle="Input"/>
    <tableColumn id="16" xr3:uid="{2F172C9E-3428-4CAA-A681-8B5D3050A067}" name="Column4" dataDxfId="196" totalsRowDxfId="197" dataCellStyle="Percent">
      <calculatedColumnFormula>IF(ISBLANK(Travel_Sub[[#This Row],['# Travelers]]),"","=")</calculatedColumnFormula>
    </tableColumn>
    <tableColumn id="17" xr3:uid="{87711386-189A-4745-9689-82D23DF63AD3}" name="Total per Trip" dataDxfId="194" totalsRowDxfId="195" dataCellStyle="Input">
      <calculatedColumnFormula>Travel_Sub[[#This Row],['# Travelers]]*SUM(Travel_Sub[[#This Row],[Intercity Travel 
(Total for flights, train etc.)]],(Travel_Sub[[#This Row],[Lodging 
(Per Night)]]*(Travel_Sub[[#This Row],['# Days]]-1)),(Travel_Sub[[#This Row],[Meals 
(Per Day)]]*Travel_Sub[[#This Row],['# Days]]),(Travel_Sub[[#This Row],[Ground Transport
(Per Day)]]*Travel_Sub[[#This Row],['# Days]]))</calculatedColumnFormula>
    </tableColumn>
    <tableColumn id="18" xr3:uid="{807AFD33-EE00-4050-9AA2-0B1C9FA4191A}" name="Column6" dataDxfId="192" totalsRowDxfId="193">
      <calculatedColumnFormula>IF(ISBLANK(Travel_Sub[[#This Row],['# Trips]]),"","x")</calculatedColumnFormula>
    </tableColumn>
    <tableColumn id="19" xr3:uid="{3EF4FBF2-7CEB-4F9D-9D29-54BE617F36D5}" name="# Trips" dataDxfId="190" totalsRowDxfId="191" dataCellStyle="Input"/>
    <tableColumn id="20" xr3:uid="{03B86EF8-C626-4330-9E83-96B6D8EC6919}" name="Column7" dataDxfId="188" totalsRowDxfId="189" dataCellStyle="Percent">
      <calculatedColumnFormula>IF(ISBLANK(Travel_Sub[[#This Row],['# Trips]]),"","=")</calculatedColumnFormula>
    </tableColumn>
    <tableColumn id="21" xr3:uid="{D95B8FB0-4CD7-495D-8E4A-A3440A2B9B65}" name="TOTAL" totalsRowFunction="sum" dataDxfId="186" totalsRowDxfId="187" dataCellStyle="Input">
      <calculatedColumnFormula>Travel_Sub[[#This Row],['# Trips]]*(Travel_Sub[[#This Row],['# Travelers]]*SUM(Travel_Sub[[#This Row],[Intercity Travel 
(Total for flights, train etc.)]],(Travel_Sub[[#This Row],[Lodging 
(Per Night)]]*(Travel_Sub[[#This Row],['# Days]]-1)),(Travel_Sub[[#This Row],[Meals 
(Per Day)]]*Travel_Sub[[#This Row],['# Days]]),(Travel_Sub[[#This Row],[Ground Transport
(Per Day)]]*Travel_Sub[[#This Row],['# Days]])))</calculatedColumnFormula>
    </tableColumn>
  </tableColumns>
  <tableStyleInfo name="Fees" showFirstColumn="0"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6AA0B44-F88D-4C8F-BF29-59245A61F177}" name="Conferences_Staff" displayName="Conferences_Staff" ref="B9:AM21" totalsRowCount="1" headerRowDxfId="182" dataDxfId="181" totalsRowDxfId="180">
  <tableColumns count="38">
    <tableColumn id="1" xr3:uid="{3A056B47-204E-4DB0-9FFA-66EB28D6CDB7}" name="Name" totalsRowLabel="Total" dataDxfId="178" totalsRowDxfId="179" dataCellStyle="Input"/>
    <tableColumn id="21" xr3:uid="{4380BD3C-1256-46D1-983A-24EDFE25C5D2}" name="Purpose" dataDxfId="176" totalsRowDxfId="177" dataCellStyle="Input"/>
    <tableColumn id="4" xr3:uid="{FE8E8D81-38B1-4398-AAE9-A2B7AF6B9902}" name="Location" dataDxfId="174" totalsRowDxfId="175" dataCellStyle="Input"/>
    <tableColumn id="18" xr3:uid="{5202708C-B781-47A3-B529-24EA7CB89F63}" name="# Meetings " dataDxfId="172" totalsRowDxfId="173" dataCellStyle="Input"/>
    <tableColumn id="40" xr3:uid="{4467D4A6-E700-45B1-8D63-2BB0FA0688F4}" name="Column1" dataDxfId="170" totalsRowDxfId="171" dataCellStyle="Input">
      <calculatedColumnFormula>IF(ISBLANK(Conferences_Staff[[#This Row],['# Rental Days]]),"","x")</calculatedColumnFormula>
    </tableColumn>
    <tableColumn id="5" xr3:uid="{6275CC4F-3C57-47A1-B770-C1A7BA71EC6E}" name="Event Space Rental _x000a_(Per Day)" dataDxfId="168" totalsRowDxfId="169" dataCellStyle="Input"/>
    <tableColumn id="6" xr3:uid="{D722AE0E-9659-45CE-AAB7-E8EC7222F3F3}" name="Audio/Visual Rental _x000a_(Per Day)" dataDxfId="166" totalsRowDxfId="167" dataCellStyle="Input"/>
    <tableColumn id="7" xr3:uid="{E666460F-7EA3-46C2-A8AA-455AC0EF2F22}" name="Column12" dataDxfId="164" totalsRowDxfId="165">
      <calculatedColumnFormula>IF(ISBLANK(Conferences_Staff[[#This Row],['# Rental Days]]),"","x")</calculatedColumnFormula>
    </tableColumn>
    <tableColumn id="8" xr3:uid="{5043BF11-7F47-4F9B-9750-1AFCC2EE92D0}" name="# Rental Days" dataDxfId="162" totalsRowDxfId="163" dataCellStyle="Input"/>
    <tableColumn id="9" xr3:uid="{8DCAD20A-E8D2-4206-9FA2-460696DCB122}" name="Column4" dataDxfId="160" totalsRowDxfId="161" dataCellStyle="Percent">
      <calculatedColumnFormula>IF(ISBLANK(Conferences_Staff[[#This Row],['# Rental Days]]),"","=")</calculatedColumnFormula>
    </tableColumn>
    <tableColumn id="10" xr3:uid="{FB09C7AC-C9F2-48F5-9F78-F4259355EBD0}" name="Total Rental" dataDxfId="158" totalsRowDxfId="159" dataCellStyle="Input">
      <calculatedColumnFormula>Conferences_Staff[[#This Row],['# Meetings ]]*(SUM(Conferences_Staff[[#This Row],[Event Space Rental 
(Per Day)]],Conferences_Staff[[#This Row],[Audio/Visual Rental 
(Per Day)]])*Conferences_Staff[[#This Row],['# Rental Days]])</calculatedColumnFormula>
    </tableColumn>
    <tableColumn id="11" xr3:uid="{1C10D8BB-80A0-4C25-AD4A-19D22EA6ADDA}" name="Column5" dataDxfId="156" totalsRowDxfId="157"/>
    <tableColumn id="12" xr3:uid="{CC2EFFA9-5939-4672-B259-61A8080A552C}" name="Food/Beverages_x000a_(Per Person)" dataDxfId="154" totalsRowDxfId="155" dataCellStyle="Input"/>
    <tableColumn id="13" xr3:uid="{E2EFC75F-D5BD-43C4-B384-E1E16EA4041D}" name="Column6" dataDxfId="152" totalsRowDxfId="153">
      <calculatedColumnFormula>IF(ISBLANK(Conferences_Staff[[#This Row],['# Attendees]]),"","x")</calculatedColumnFormula>
    </tableColumn>
    <tableColumn id="14" xr3:uid="{BAF54D01-7421-40B4-B99A-CF2D2E99EE12}" name="# Attendees" dataDxfId="150" totalsRowDxfId="151" dataCellStyle="Input"/>
    <tableColumn id="22" xr3:uid="{26EC6BA1-DC9C-487B-981C-CEFCE5EAA8F4}" name="Column62" dataDxfId="148" totalsRowDxfId="149" dataCellStyle="Input">
      <calculatedColumnFormula>IF(ISBLANK(Conferences_Staff[[#This Row],['# Attendees]]),"","x")</calculatedColumnFormula>
    </tableColumn>
    <tableColumn id="3" xr3:uid="{FEB3F0DF-805E-4DA9-9AB6-BD1895EDA3E2}" name="# Catering Days" dataDxfId="146" totalsRowDxfId="147" dataCellStyle="Input"/>
    <tableColumn id="15" xr3:uid="{7167F0F6-0E50-4723-AC37-700D67226338}" name="Column7" dataDxfId="144" totalsRowDxfId="145" dataCellStyle="Percent">
      <calculatedColumnFormula>IF(ISBLANK(Conferences_Staff[[#This Row],['# Attendees]]),"","=")</calculatedColumnFormula>
    </tableColumn>
    <tableColumn id="16" xr3:uid="{784B0735-BDB5-449F-9EC8-0E1DB0C20E17}" name="Total Catering" dataDxfId="142" totalsRowDxfId="143" dataCellStyle="Input">
      <calculatedColumnFormula>Conferences_Staff[[#This Row],['# Meetings ]]*((Conferences_Staff[[#This Row],[Food/Beverages
(Per Person)]]*Conferences_Staff[[#This Row],['# Catering Days]]*Conferences_Staff[[#This Row],['# Attendees]]))</calculatedColumnFormula>
    </tableColumn>
    <tableColumn id="17" xr3:uid="{0BBEC45C-CD63-4CD3-830C-9EDE3AFA64B0}" name="Column9" dataDxfId="140" totalsRowDxfId="141"/>
    <tableColumn id="36" xr3:uid="{96FB6D93-0E48-4148-B3CB-88F6FCC6137E}" name="Intercity Travel _x000a_(Total for flights, train etc.)" dataDxfId="138" totalsRowDxfId="139" dataCellStyle="Input"/>
    <tableColumn id="35" xr3:uid="{5BD9BB20-BFBA-4436-AE9E-684FCF194F22}" name="Lodging _x000a_(Per Night)" dataDxfId="136" totalsRowDxfId="137" dataCellStyle="Input"/>
    <tableColumn id="34" xr3:uid="{5D4F23A6-EC29-4C34-970C-A87CE16D957E}" name="Meals _x000a_(Per Day)" dataDxfId="134" totalsRowDxfId="135" dataCellStyle="Input"/>
    <tableColumn id="33" xr3:uid="{424DDCA4-CD29-47EC-A0AD-D48D925EE0D6}" name="Ground Transport_x000a_(Per Day)" dataDxfId="132" totalsRowDxfId="133" dataCellStyle="Input"/>
    <tableColumn id="38" xr3:uid="{69F06D72-12FC-4EA0-B86C-8B13BEB75E8F}" name="Column915" dataDxfId="130" totalsRowDxfId="131">
      <calculatedColumnFormula>IF(ISBLANK(Conferences_Staff[[#This Row],['# Travel Days]]),"","x")</calculatedColumnFormula>
    </tableColumn>
    <tableColumn id="31" xr3:uid="{0AA65542-FCDD-481A-8BE0-447FBDD0E749}" name="# Travel Days" dataDxfId="128" totalsRowDxfId="129" dataCellStyle="Input"/>
    <tableColumn id="37" xr3:uid="{56823C9E-340A-42FA-9E6D-8E5D81177C97}" name="Column914" dataDxfId="126" totalsRowDxfId="127">
      <calculatedColumnFormula>IF(ISBLANK(Conferences_Staff[[#This Row],['# Travel Days]]),"","=")</calculatedColumnFormula>
    </tableColumn>
    <tableColumn id="27" xr3:uid="{8CBAE7F5-96C4-4233-96BE-8D80FF03D376}" name="Cost per Trip" dataDxfId="124" totalsRowDxfId="125" dataCellStyle="Input">
      <calculatedColumnFormula>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calculatedColumnFormula>
    </tableColumn>
    <tableColumn id="32" xr3:uid="{C0E8BF58-C34F-4CBE-8CB5-CA6DC91F6933}" name="Column2" dataDxfId="122" totalsRowDxfId="123">
      <calculatedColumnFormula>IF(ISBLANK(Conferences_Staff[[#This Row],['# Travelers]]),"","x")</calculatedColumnFormula>
    </tableColumn>
    <tableColumn id="28" xr3:uid="{906BE757-26E0-4AC2-B029-30B2004045E9}" name="# Travelers" dataDxfId="120" totalsRowDxfId="121" dataCellStyle="Input"/>
    <tableColumn id="26" xr3:uid="{7EC74970-8473-48E3-B5C4-BC684F9CF74B}" name="Column52" dataDxfId="118" totalsRowDxfId="119">
      <calculatedColumnFormula>IF(ISBLANK(Conferences_Staff[[#This Row],['# Travelers]]),"","=")</calculatedColumnFormula>
    </tableColumn>
    <tableColumn id="25" xr3:uid="{5BCECD03-7E36-40FB-AB96-F24C734AFFFE}" name="Total per Trip" dataDxfId="116" totalsRowDxfId="117" dataCellStyle="Input">
      <calculatedColumnFormula>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calculatedColumnFormula>
    </tableColumn>
    <tableColumn id="24" xr3:uid="{858FE8F2-03AF-40CA-9AD4-EC6AF224911B}" name="Column73" dataDxfId="114" totalsRowDxfId="115">
      <calculatedColumnFormula>IF(ISBLANK(Conferences_Staff[[#This Row],['# Trips ]]),"","x")</calculatedColumnFormula>
    </tableColumn>
    <tableColumn id="23" xr3:uid="{A3AEBA3A-7F5F-45F7-8B26-EEF266EB5009}" name="# Trips " dataDxfId="112" totalsRowDxfId="113" dataCellStyle="Input"/>
    <tableColumn id="19" xr3:uid="{52960CE3-F28F-4FA9-A4BC-F32CB3B4CC6B}" name="Column82" dataDxfId="110" totalsRowDxfId="111" dataCellStyle="Percent">
      <calculatedColumnFormula>IF(ISBLANK(Conferences_Staff[[#This Row],['# Trips ]]),"","=")</calculatedColumnFormula>
    </tableColumn>
    <tableColumn id="39" xr3:uid="{8E6443D3-9665-4EA0-BC18-7F9F70B41B83}" name="Total Third Party Travel" dataDxfId="108" totalsRowDxfId="109" dataCellStyle="Input">
      <calculatedColumnFormula>Conferences_Staff[[#This Row],['# Trips ]]*(Conferences_Staff[[#This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calculatedColumnFormula>
    </tableColumn>
    <tableColumn id="41" xr3:uid="{48CDD07B-256A-4118-A70B-AB80942C81FC}" name="Column32" dataDxfId="106" totalsRowDxfId="107"/>
    <tableColumn id="20" xr3:uid="{86D5DC25-59FB-4E46-9E05-1672C0867381}" name="TOTAL" totalsRowFunction="sum" dataDxfId="104" totalsRowDxfId="105" dataCellStyle="Input">
      <calculatedColumnFormula>(((Conferences_Staff[[#This Row],[Event Space Rental 
(Per Day)]]+Conferences_Staff[[#This Row],[Audio/Visual Rental 
(Per Day)]])*Conferences_Staff[[#This Row],['# Rental Days]])*Conferences_Staff[[#This Row],['# Meetings ]])+
((Conferences_Staff[[#This Row],[Food/Beverages
(Per Person)]]*Conferences_Staff[[#This Row],['# Catering Days]]*Conferences_Staff[[#This Row],['# Attendees]])*Conferences_Staff[[#This Row],['# Meetings ]])+
(Conferences_Staff[[#This Row],['# Trips ]]*(Conferences_Staff[[#This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calculatedColumnFormula>
    </tableColumn>
  </tableColumns>
  <tableStyleInfo name="Fees" showFirstColumn="0"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7638AE5-A235-4B23-A649-F6D29E223E62}" name="Tbl_OtherConferenceMeetingCosts" displayName="Tbl_OtherConferenceMeetingCosts" ref="B40:E46" totalsRowCount="1" headerRowDxfId="103" dataDxfId="102" totalsRowDxfId="101">
  <autoFilter ref="B40:E45" xr:uid="{17969EFF-1523-48F5-A7D0-E1D52C025D07}">
    <filterColumn colId="0" hiddenButton="1"/>
    <filterColumn colId="1" hiddenButton="1"/>
    <filterColumn colId="2" hiddenButton="1"/>
    <filterColumn colId="3" hiddenButton="1"/>
  </autoFilter>
  <tableColumns count="4">
    <tableColumn id="1" xr3:uid="{091EA7E6-62E2-458F-BBD9-9BD064B4170C}" name="Description" totalsRowLabel="Total" dataDxfId="99" totalsRowDxfId="100" dataCellStyle="Input"/>
    <tableColumn id="7" xr3:uid="{DD3D2F9C-57F6-417E-ABAD-0148A6A14061}" name="Cost" dataDxfId="97" totalsRowDxfId="98" dataCellStyle="Input"/>
    <tableColumn id="9" xr3:uid="{7EC44172-A18E-4F90-BFCC-096DB3431772}" name="Quantity" dataDxfId="95" totalsRowDxfId="96" dataCellStyle="Input"/>
    <tableColumn id="11" xr3:uid="{8EF093BD-3D66-4DC8-8198-C8952E6E6346}" name="TOTAL" totalsRowFunction="sum" dataDxfId="93" totalsRowDxfId="94" dataCellStyle="Input" totalsRowCellStyle="Input">
      <calculatedColumnFormula>Tbl_OtherConferenceMeetingCosts[[#This Row],[Cost]]*Tbl_OtherConferenceMeetingCosts[[#This Row],[Quantity]]</calculatedColumnFormula>
    </tableColumn>
  </tableColumns>
  <tableStyleInfo name="Fees" showFirstColumn="0"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6701F86F-A083-49E1-9DFB-5981C00612FB}" name="Conferences_Sub" displayName="Conferences_Sub" ref="B25:AM37" totalsRowCount="1" headerRowDxfId="92" dataDxfId="91" totalsRowDxfId="90">
  <tableColumns count="38">
    <tableColumn id="1" xr3:uid="{54E38570-0F66-44D9-9E13-A292C92F1C26}" name="Name" totalsRowLabel="Total" dataDxfId="88" totalsRowDxfId="89" dataCellStyle="Input"/>
    <tableColumn id="21" xr3:uid="{7052BBC4-3FA5-4BE8-8897-25E45017F05F}" name="Purpose" dataDxfId="86" totalsRowDxfId="87" dataCellStyle="Input"/>
    <tableColumn id="4" xr3:uid="{F39F035D-258E-4EBD-A80D-885FEBA17FF2}" name="Location" dataDxfId="84" totalsRowDxfId="85" dataCellStyle="Input"/>
    <tableColumn id="18" xr3:uid="{BFEC7354-3D2B-4933-B5FC-FE25BD843475}" name="# Meetings " dataDxfId="82" totalsRowDxfId="83" dataCellStyle="Input"/>
    <tableColumn id="40" xr3:uid="{E98A092A-0F40-4BD9-8162-1B4AB51422D0}" name="Column1" dataDxfId="80" totalsRowDxfId="81" dataCellStyle="Input">
      <calculatedColumnFormula>IF(ISBLANK(Conferences_Sub[[#This Row],['# Rental Days]]),"","x")</calculatedColumnFormula>
    </tableColumn>
    <tableColumn id="5" xr3:uid="{B108AF95-A1EA-489E-A290-48F4ECAEC775}" name="Event Space Rental _x000a_(Per Day)" dataDxfId="78" totalsRowDxfId="79" dataCellStyle="Input"/>
    <tableColumn id="6" xr3:uid="{ED631A34-C645-46D9-A6E3-0F6F58F82E1C}" name="Audio/Visual Rental _x000a_(Per Day)" dataDxfId="76" totalsRowDxfId="77" dataCellStyle="Input"/>
    <tableColumn id="7" xr3:uid="{208E6F72-708F-48F5-973C-3AC9A3464F11}" name="Column12" dataDxfId="74" totalsRowDxfId="75">
      <calculatedColumnFormula>IF(ISBLANK(Conferences_Sub[[#This Row],['# Rental Days]]),"","x")</calculatedColumnFormula>
    </tableColumn>
    <tableColumn id="8" xr3:uid="{B653218C-3462-45DC-BC9B-FE56F5AB5476}" name="# Rental Days" dataDxfId="72" totalsRowDxfId="73" dataCellStyle="Input"/>
    <tableColumn id="9" xr3:uid="{75D0AB41-5667-4A17-B3EE-B93B6036896F}" name="Column4" dataDxfId="70" totalsRowDxfId="71" dataCellStyle="Percent">
      <calculatedColumnFormula>IF(ISBLANK(Conferences_Sub[[#This Row],['# Rental Days]]),"","=")</calculatedColumnFormula>
    </tableColumn>
    <tableColumn id="10" xr3:uid="{CE6A4840-124E-4E13-88E1-2EF25CE13EEE}" name="Total Rental" dataDxfId="68" totalsRowDxfId="69" dataCellStyle="Input">
      <calculatedColumnFormula>Conferences_Sub[[#This Row],['# Meetings ]]*(SUM(Conferences_Sub[[#This Row],[Event Space Rental 
(Per Day)]],Conferences_Sub[[#This Row],[Audio/Visual Rental 
(Per Day)]])*Conferences_Sub[[#This Row],['# Rental Days]])</calculatedColumnFormula>
    </tableColumn>
    <tableColumn id="11" xr3:uid="{1B3FD773-666A-4A6F-AB79-BED230B787F6}" name="Column5" dataDxfId="66" totalsRowDxfId="67"/>
    <tableColumn id="12" xr3:uid="{F48533D6-0C2E-454E-ADB1-0D670411ADAD}" name="Food/Beverages_x000a_(Per Person)" dataDxfId="64" totalsRowDxfId="65" dataCellStyle="Input"/>
    <tableColumn id="13" xr3:uid="{5757236B-FAF8-40D2-B851-D6CC9B98199C}" name="Column6" dataDxfId="62" totalsRowDxfId="63">
      <calculatedColumnFormula>IF(ISBLANK(Conferences_Sub[[#This Row],['# Attendees]]),"","x")</calculatedColumnFormula>
    </tableColumn>
    <tableColumn id="14" xr3:uid="{AB4450B7-DE2B-48AD-BCFB-0D7878F7B2EF}" name="# Attendees" dataDxfId="60" totalsRowDxfId="61" dataCellStyle="Input"/>
    <tableColumn id="22" xr3:uid="{589D583F-FEA4-48FD-BA93-AF2D4BC84326}" name="Column62" dataDxfId="58" totalsRowDxfId="59" dataCellStyle="Input">
      <calculatedColumnFormula>IF(ISBLANK(Conferences_Sub[[#This Row],['# Attendees]]),"","x")</calculatedColumnFormula>
    </tableColumn>
    <tableColumn id="3" xr3:uid="{DB696C00-3536-4809-AE18-40B626E35A62}" name="# Catering Days" dataDxfId="56" totalsRowDxfId="57" dataCellStyle="Input"/>
    <tableColumn id="15" xr3:uid="{7BF8B5B4-9E9B-4B82-8DB7-C0F26E7E64CE}" name="Column7" dataDxfId="54" totalsRowDxfId="55" dataCellStyle="Percent">
      <calculatedColumnFormula>IF(ISBLANK(Conferences_Sub[[#This Row],['# Attendees]]),"","=")</calculatedColumnFormula>
    </tableColumn>
    <tableColumn id="16" xr3:uid="{FBEC6B4E-202E-4E53-BC6D-5F6FF105F334}" name="Total Catering" dataDxfId="52" totalsRowDxfId="53" dataCellStyle="Input">
      <calculatedColumnFormula>Conferences_Sub[[#This Row],['# Meetings ]]*((Conferences_Sub[[#This Row],[Food/Beverages
(Per Person)]]*Conferences_Sub[[#This Row],['# Catering Days]]*Conferences_Sub[[#This Row],['# Attendees]]))</calculatedColumnFormula>
    </tableColumn>
    <tableColumn id="17" xr3:uid="{09D172CD-0F7B-4144-B201-CEB26CB6069D}" name="Column9" dataDxfId="50" totalsRowDxfId="51"/>
    <tableColumn id="36" xr3:uid="{0D606BFD-5476-499E-A222-F713DC8F0E99}" name="Intercity Travel _x000a_(Total for flights, train etc.)" dataDxfId="48" totalsRowDxfId="49" dataCellStyle="Input"/>
    <tableColumn id="35" xr3:uid="{21086E2B-CDB2-49CA-BD9A-2E6BA858EC33}" name="Lodging _x000a_(Per Night)" dataDxfId="46" totalsRowDxfId="47" dataCellStyle="Input"/>
    <tableColumn id="34" xr3:uid="{0CF05036-0DA1-4348-8849-C5ED552A122B}" name="Meals _x000a_(Per Day)" dataDxfId="44" totalsRowDxfId="45" dataCellStyle="Input"/>
    <tableColumn id="33" xr3:uid="{1FA28556-90A5-4A10-8CBE-1A5F0BBD34CA}" name="Ground Transport_x000a_(Per Day)" dataDxfId="42" totalsRowDxfId="43" dataCellStyle="Input"/>
    <tableColumn id="38" xr3:uid="{83F32B14-7C32-489A-A440-8987EF869307}" name="Column915" dataDxfId="40" totalsRowDxfId="41">
      <calculatedColumnFormula>IF(ISBLANK(Conferences_Sub[[#This Row],['# Travel Days]]),"","x")</calculatedColumnFormula>
    </tableColumn>
    <tableColumn id="31" xr3:uid="{07F3B006-E56F-415B-A0C1-5103EF290F89}" name="# Travel Days" dataDxfId="38" totalsRowDxfId="39" dataCellStyle="Input"/>
    <tableColumn id="37" xr3:uid="{1227A4BF-DF5B-4338-B434-B404EF305F32}" name="Column914" dataDxfId="36" totalsRowDxfId="37">
      <calculatedColumnFormula>IF(ISBLANK(Conferences_Sub[[#This Row],['# Travel Days]]),"","=")</calculatedColumnFormula>
    </tableColumn>
    <tableColumn id="27" xr3:uid="{22C621A1-5FD9-42DA-BE91-DD486CF013C1}" name="Cost per Trip" dataDxfId="34" totalsRowDxfId="35" dataCellStyle="Input">
      <calculatedColumnFormula>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calculatedColumnFormula>
    </tableColumn>
    <tableColumn id="32" xr3:uid="{926B85ED-AD9F-4A33-989A-4EBB40AA62A0}" name="Column2" dataDxfId="32" totalsRowDxfId="33">
      <calculatedColumnFormula>IF(ISBLANK(Conferences_Sub[[#This Row],['# Travelers]]),"","x")</calculatedColumnFormula>
    </tableColumn>
    <tableColumn id="28" xr3:uid="{6AEDEA0A-7A64-4CB2-AA44-1F5E4DFA8A10}" name="# Travelers" dataDxfId="30" totalsRowDxfId="31" dataCellStyle="Input"/>
    <tableColumn id="26" xr3:uid="{1B6178BF-D382-4F23-A71C-A99A20AFE9AA}" name="Column52" dataDxfId="28" totalsRowDxfId="29">
      <calculatedColumnFormula>IF(ISBLANK(Conferences_Sub[[#This Row],['# Travelers]]),"","=")</calculatedColumnFormula>
    </tableColumn>
    <tableColumn id="25" xr3:uid="{5DE6824C-88A8-4F76-A73F-AB42A77BB820}" name="Total per Trip" dataDxfId="26" totalsRowDxfId="27" dataCellStyle="Input">
      <calculatedColumnFormula>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calculatedColumnFormula>
    </tableColumn>
    <tableColumn id="24" xr3:uid="{6C601B19-CA95-45DC-A7F7-581FE48D5EA9}" name="Column73" dataDxfId="24" totalsRowDxfId="25">
      <calculatedColumnFormula>IF(ISBLANK(Conferences_Sub[[#This Row],['# Trips]]),"","x")</calculatedColumnFormula>
    </tableColumn>
    <tableColumn id="23" xr3:uid="{CFCB3403-13C0-4745-BC1E-FBB0B8068824}" name="# Trips" dataDxfId="22" totalsRowDxfId="23" dataCellStyle="Input"/>
    <tableColumn id="19" xr3:uid="{FC88143C-FF0B-4688-9FFE-9C74AD19D779}" name="Column82" dataDxfId="20" totalsRowDxfId="21" dataCellStyle="Percent">
      <calculatedColumnFormula>IF(ISBLANK(Conferences_Sub[[#This Row],['# Trips]]),"","=")</calculatedColumnFormula>
    </tableColumn>
    <tableColumn id="39" xr3:uid="{69885119-195E-4BF2-AAF2-10268D893D74}" name="Total Third Party Travel" dataDxfId="18" totalsRowDxfId="19" dataCellStyle="Input">
      <calculatedColumnFormula>Conferences_Sub[[#This Row],['# Trips]]*(Conferences_Sub[[#This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calculatedColumnFormula>
    </tableColumn>
    <tableColumn id="41" xr3:uid="{5659B3EB-061B-4F44-8489-8BA6FD3ED5AB}" name="Column32" dataDxfId="16" totalsRowDxfId="17"/>
    <tableColumn id="20" xr3:uid="{B9380880-E15F-4C3B-912B-CFD67D8B4E7D}" name="TOTAL" totalsRowFunction="sum" dataDxfId="14" totalsRowDxfId="15" dataCellStyle="Input">
      <calculatedColumnFormula>(((Conferences_Sub[[#This Row],[Event Space Rental 
(Per Day)]]+Conferences_Sub[[#This Row],[Audio/Visual Rental 
(Per Day)]])*Conferences_Sub[[#This Row],['# Rental Days]])*Conferences_Sub[[#This Row],['# Meetings ]])+
((Conferences_Sub[[#This Row],[Food/Beverages
(Per Person)]]*Conferences_Sub[[#This Row],['# Catering Days]]*Conferences_Sub[[#This Row],['# Attendees]])*Conferences_Sub[[#This Row],['# Meetings ]])+
(Conferences_Sub[[#This Row],['# Trips]]*(Conferences_Sub[[#This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calculatedColumnFormula>
    </tableColumn>
  </tableColumns>
  <tableStyleInfo name="Fees" showFirstColumn="0" showLastColumn="1"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BDEF3520-376E-4087-B5E7-89760C58AFC9}" name="Currencies" displayName="Currencies" ref="B6:G139" totalsRowShown="0" headerRowDxfId="13" dataDxfId="12">
  <autoFilter ref="B6:G139" xr:uid="{CCE8724C-882B-4642-8C37-249AE3D43387}"/>
  <sortState xmlns:xlrd2="http://schemas.microsoft.com/office/spreadsheetml/2017/richdata2" ref="B7:G139">
    <sortCondition ref="B74"/>
  </sortState>
  <tableColumns count="6">
    <tableColumn id="6" xr3:uid="{8665E6FF-44E5-443B-8EB8-4AE094B665FE}" name="Country - Name, ISO" dataDxfId="11">
      <calculatedColumnFormula>Currencies[[#This Row],[Country]]&amp;" - "&amp;Currencies[[#This Row],[Currency Name]]&amp;", "&amp;Currencies[[#This Row],[ISO Code]]</calculatedColumnFormula>
    </tableColumn>
    <tableColumn id="5" xr3:uid="{EE2B8FEE-3858-4406-B1D0-E5F058BCBB1C}" name="Country" dataDxfId="10"/>
    <tableColumn id="1" xr3:uid="{C090B9D5-FA46-4A1F-A350-75761A304870}" name="Country of Currency" dataDxfId="9"/>
    <tableColumn id="2" xr3:uid="{C88E637A-C326-4C89-844D-F39337288A7F}" name="Currency Name" dataDxfId="8"/>
    <tableColumn id="4" xr3:uid="{FD372B68-A892-46AF-8629-88286C2663B6}" name="ISO Code" dataDxfId="7"/>
    <tableColumn id="3" xr3:uid="{24271AD6-0A3E-4DD4-943C-127C10C898A5}" name="Symbol" dataDxfId="6"/>
  </tableColumns>
  <tableStyleInfo name="TableStyleMedium15"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7D69C73C-9662-4B4A-A371-D23F8B52A841}" name="Rates" displayName="Rates" ref="B3:B7" totalsRowShown="0" headerRowDxfId="5" dataDxfId="4">
  <autoFilter ref="B3:B7" xr:uid="{7D69C73C-9662-4B4A-A371-D23F8B52A841}"/>
  <tableColumns count="1">
    <tableColumn id="1" xr3:uid="{F2F16034-3B08-4C95-9C06-D009906B9434}" name="Rates" dataDxfId="3"/>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7EF958C5-896C-46B5-A306-2E15B79CF9B3}" name="Units" displayName="Units" ref="D3:D7" totalsRowShown="0" headerRowDxfId="2" dataDxfId="1">
  <autoFilter ref="D3:D7" xr:uid="{7EF958C5-896C-46B5-A306-2E15B79CF9B3}"/>
  <tableColumns count="1">
    <tableColumn id="1" xr3:uid="{958C0DCE-780D-433D-896A-B6CE220682CD}" name="Units"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ew Style">
      <a:majorFont>
        <a:latin typeface="Times New Roman"/>
        <a:ea typeface=""/>
        <a:cs typeface=""/>
      </a:majorFont>
      <a:minorFont>
        <a:latin typeface="Times New Roman"/>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printerSettings" Target="../printerSettings/printerSettings2.bin"/><Relationship Id="rId4" Type="http://schemas.openxmlformats.org/officeDocument/2006/relationships/table" Target="../tables/table1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printerSettings" Target="../printerSettings/printerSettings3.bin"/><Relationship Id="rId4" Type="http://schemas.openxmlformats.org/officeDocument/2006/relationships/table" Target="../tables/table15.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printerSettings" Target="../printerSettings/printerSettings4.bin"/><Relationship Id="rId1" Type="http://schemas.openxmlformats.org/officeDocument/2006/relationships/hyperlink" Target="mailto:FOREX@"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351F9-6483-4EEF-AE4B-B3790E99403C}">
  <sheetPr codeName="Sheet1">
    <pageSetUpPr fitToPage="1"/>
  </sheetPr>
  <dimension ref="B1:K213"/>
  <sheetViews>
    <sheetView showGridLines="0" tabSelected="1" zoomScaleNormal="100" zoomScaleSheetLayoutView="47" workbookViewId="0">
      <selection activeCell="B8" sqref="B8:D8"/>
    </sheetView>
  </sheetViews>
  <sheetFormatPr defaultColWidth="0" defaultRowHeight="14.45" zeroHeight="1" outlineLevelRow="1"/>
  <cols>
    <col min="1" max="1" width="1.5703125" style="1" customWidth="1"/>
    <col min="2" max="2" width="63.28515625" style="1" customWidth="1"/>
    <col min="3" max="4" width="16.5703125" style="1" customWidth="1"/>
    <col min="5" max="5" width="19" style="1" customWidth="1"/>
    <col min="6" max="6" width="1.5703125" style="1" customWidth="1"/>
    <col min="7" max="7" width="23.7109375" style="1" hidden="1" customWidth="1"/>
    <col min="8" max="8" width="26.5703125" style="1" hidden="1" customWidth="1"/>
    <col min="9" max="11" width="13.5703125" style="1" hidden="1" customWidth="1"/>
    <col min="12" max="16384" width="0" style="1" hidden="1"/>
  </cols>
  <sheetData>
    <row r="1" spans="2:6" ht="8.25" customHeight="1"/>
    <row r="2" spans="2:6" s="3" customFormat="1" ht="23.45">
      <c r="B2" s="138" t="s">
        <v>0</v>
      </c>
      <c r="C2" s="139"/>
      <c r="D2" s="139"/>
      <c r="E2" s="140"/>
      <c r="F2" s="2"/>
    </row>
    <row r="3" spans="2:6" s="3" customFormat="1" ht="15.75" customHeight="1">
      <c r="B3" s="135" t="s">
        <v>1</v>
      </c>
      <c r="C3" s="136"/>
      <c r="D3" s="136"/>
      <c r="E3" s="137"/>
      <c r="F3" s="2"/>
    </row>
    <row r="4" spans="2:6" s="3" customFormat="1" ht="15.4" customHeight="1">
      <c r="B4" s="132" t="s">
        <v>2</v>
      </c>
      <c r="C4" s="133"/>
      <c r="D4" s="133"/>
      <c r="E4" s="134"/>
      <c r="F4" s="2"/>
    </row>
    <row r="5" spans="2:6" s="3" customFormat="1" ht="15.6">
      <c r="B5" s="135" t="s">
        <v>3</v>
      </c>
      <c r="C5" s="136"/>
      <c r="D5" s="136"/>
      <c r="E5" s="137"/>
      <c r="F5" s="2"/>
    </row>
    <row r="6" spans="2:6" s="3" customFormat="1" ht="30" customHeight="1">
      <c r="B6" s="142" t="str">
        <f>IF(D23&gt;0.2, Expenses_Breakdown_Message,"The Travel and Conferences &amp; Meetings Detail tabs can be left blank unless this message is replaced with instructions in red stating otherwise. The cells on those tabs will also turn orange when detailed information is required.")</f>
        <v>The Travel and Conferences &amp; Meetings Detail tabs can be left blank unless this message is replaced with instructions in red stating otherwise. The cells on those tabs will also turn orange when detailed information is required.</v>
      </c>
      <c r="C6" s="143"/>
      <c r="D6" s="143"/>
      <c r="E6" s="144"/>
      <c r="F6" s="2"/>
    </row>
    <row r="7" spans="2:6" s="3" customFormat="1" ht="19.5">
      <c r="B7" s="147" t="s">
        <v>4</v>
      </c>
      <c r="C7" s="148"/>
      <c r="D7" s="148"/>
      <c r="E7" s="46" t="s">
        <v>5</v>
      </c>
      <c r="F7" s="4"/>
    </row>
    <row r="8" spans="2:6" s="3" customFormat="1" ht="19.5">
      <c r="B8" s="149"/>
      <c r="C8" s="150"/>
      <c r="D8" s="151"/>
      <c r="E8" s="109" t="s">
        <v>6</v>
      </c>
      <c r="F8" s="4"/>
    </row>
    <row r="9" spans="2:6" s="3" customFormat="1" ht="15.6">
      <c r="B9" s="53" t="s">
        <v>7</v>
      </c>
      <c r="C9" s="141" t="s">
        <v>8</v>
      </c>
      <c r="D9" s="141"/>
      <c r="E9" s="54" t="s">
        <v>9</v>
      </c>
      <c r="F9" s="4"/>
    </row>
    <row r="10" spans="2:6">
      <c r="B10" s="50"/>
      <c r="C10" s="55" t="str">
        <f>RIGHT($B$10,3)&amp; " 1 = "</f>
        <v xml:space="preserve"> 1 = </v>
      </c>
      <c r="D10" s="51"/>
      <c r="E10" s="52"/>
    </row>
    <row r="11" spans="2:6" ht="15.6">
      <c r="B11" s="44"/>
      <c r="C11" s="44"/>
      <c r="D11" s="44"/>
      <c r="E11" s="44"/>
    </row>
    <row r="12" spans="2:6" hidden="1" outlineLevel="1">
      <c r="B12" s="3"/>
      <c r="C12" s="5" t="str">
        <f>RIGHT($B$10,3)</f>
        <v/>
      </c>
      <c r="D12" s="5" t="s">
        <v>10</v>
      </c>
      <c r="E12" s="5" t="s">
        <v>11</v>
      </c>
    </row>
    <row r="13" spans="2:6" ht="15" hidden="1" customHeight="1" outlineLevel="1">
      <c r="B13" s="6" t="s">
        <v>12</v>
      </c>
      <c r="C13" s="7">
        <f>Fee_for_Service_Fees_Staff[[#Totals],[Fees]]</f>
        <v>0</v>
      </c>
      <c r="D13" s="8">
        <f>IFERROR(C13/$C$24,0)</f>
        <v>0</v>
      </c>
      <c r="E13" s="9">
        <f>C13*$D$10</f>
        <v>0</v>
      </c>
    </row>
    <row r="14" spans="2:6" ht="15" hidden="1" customHeight="1" outlineLevel="1">
      <c r="B14" s="3"/>
      <c r="C14" s="10">
        <f>SUM(C13:C13)</f>
        <v>0</v>
      </c>
      <c r="D14" s="11">
        <f>SUM(D13:D13)</f>
        <v>0</v>
      </c>
      <c r="E14" s="10">
        <f>SUM(E13:E13)</f>
        <v>0</v>
      </c>
    </row>
    <row r="15" spans="2:6" ht="15" hidden="1" customHeight="1" outlineLevel="1">
      <c r="B15" s="6" t="s">
        <v>13</v>
      </c>
      <c r="C15" s="12">
        <f>Fee_for_Service_Travel_Staff[[#Totals],[Amount]]</f>
        <v>0</v>
      </c>
      <c r="D15" s="13">
        <f t="shared" ref="D15:D22" si="0">IFERROR(C15/$C$24,0)</f>
        <v>0</v>
      </c>
      <c r="E15" s="14">
        <f t="shared" ref="E15:E22" si="1">C15*$D$10</f>
        <v>0</v>
      </c>
    </row>
    <row r="16" spans="2:6" ht="15" hidden="1" customHeight="1" outlineLevel="1">
      <c r="B16" s="6" t="s">
        <v>14</v>
      </c>
      <c r="C16" s="15">
        <f>Fee_for_Service_Conferences_Staff[[#Totals],[Amount]]</f>
        <v>0</v>
      </c>
      <c r="D16" s="16">
        <f t="shared" si="0"/>
        <v>0</v>
      </c>
      <c r="E16" s="17">
        <f t="shared" si="1"/>
        <v>0</v>
      </c>
    </row>
    <row r="17" spans="2:9" hidden="1" outlineLevel="1">
      <c r="B17" s="6" t="s">
        <v>15</v>
      </c>
      <c r="C17" s="15">
        <f>Fee_for_Service_Fees_Subcontractor[[#Totals],[Amount]]</f>
        <v>0</v>
      </c>
      <c r="D17" s="16">
        <f t="shared" si="0"/>
        <v>0</v>
      </c>
      <c r="E17" s="17">
        <f t="shared" si="1"/>
        <v>0</v>
      </c>
    </row>
    <row r="18" spans="2:9" hidden="1" outlineLevel="1">
      <c r="B18" s="6" t="s">
        <v>16</v>
      </c>
      <c r="C18" s="15">
        <f>Fee_for_Service_Travel_Subcontractor[[#Totals],[Amount]]</f>
        <v>0</v>
      </c>
      <c r="D18" s="16">
        <f t="shared" si="0"/>
        <v>0</v>
      </c>
      <c r="E18" s="17">
        <f t="shared" ref="E18:E19" si="2">C18*$D$10</f>
        <v>0</v>
      </c>
    </row>
    <row r="19" spans="2:9" hidden="1" outlineLevel="1">
      <c r="B19" s="6" t="s">
        <v>17</v>
      </c>
      <c r="C19" s="15">
        <f>Fee_for_Service_Conferences_Subcontractor[[#Totals],[Amount]]</f>
        <v>0</v>
      </c>
      <c r="D19" s="16">
        <f t="shared" si="0"/>
        <v>0</v>
      </c>
      <c r="E19" s="17">
        <f t="shared" si="2"/>
        <v>0</v>
      </c>
    </row>
    <row r="20" spans="2:9" hidden="1" outlineLevel="1">
      <c r="B20" s="6" t="s">
        <v>18</v>
      </c>
      <c r="C20" s="15">
        <f>Fee_for_Service_Communications[[#Totals],[Amount]]</f>
        <v>0</v>
      </c>
      <c r="D20" s="16">
        <f t="shared" si="0"/>
        <v>0</v>
      </c>
      <c r="E20" s="17">
        <f t="shared" si="1"/>
        <v>0</v>
      </c>
    </row>
    <row r="21" spans="2:9" hidden="1" outlineLevel="1">
      <c r="B21" s="6" t="s">
        <v>19</v>
      </c>
      <c r="C21" s="15">
        <f>Fee_for_Service_Equipment[[#Totals],[Amount]]</f>
        <v>0</v>
      </c>
      <c r="D21" s="16">
        <f t="shared" si="0"/>
        <v>0</v>
      </c>
      <c r="E21" s="17">
        <f t="shared" si="1"/>
        <v>0</v>
      </c>
    </row>
    <row r="22" spans="2:9" hidden="1" outlineLevel="1">
      <c r="B22" s="6" t="s">
        <v>20</v>
      </c>
      <c r="C22" s="18">
        <f>Fee_for_Service_Other_Expenses[[#Totals],[Amount]]</f>
        <v>0</v>
      </c>
      <c r="D22" s="19">
        <f t="shared" si="0"/>
        <v>0</v>
      </c>
      <c r="E22" s="20">
        <f t="shared" si="1"/>
        <v>0</v>
      </c>
    </row>
    <row r="23" spans="2:9" hidden="1" outlineLevel="1">
      <c r="B23" s="3"/>
      <c r="C23" s="10">
        <f>SUM(C15:C22)</f>
        <v>0</v>
      </c>
      <c r="D23" s="11">
        <f t="shared" ref="D23:E23" si="3">SUM(D15:D22)</f>
        <v>0</v>
      </c>
      <c r="E23" s="10">
        <f t="shared" si="3"/>
        <v>0</v>
      </c>
    </row>
    <row r="24" spans="2:9" hidden="1" outlineLevel="1">
      <c r="B24" s="6" t="s">
        <v>21</v>
      </c>
      <c r="C24" s="21">
        <f>SUM(C13:C13,C15:C22)</f>
        <v>0</v>
      </c>
      <c r="D24" s="22">
        <f>SUM(D13:D13,D15:D22)</f>
        <v>0</v>
      </c>
      <c r="E24" s="23">
        <f>SUM(E13:E13,E15:E22)</f>
        <v>0</v>
      </c>
    </row>
    <row r="25" spans="2:9" ht="8.1" hidden="1" customHeight="1" outlineLevel="1">
      <c r="B25" s="24"/>
    </row>
    <row r="26" spans="2:9" ht="23.45" collapsed="1">
      <c r="B26" s="47" t="s">
        <v>22</v>
      </c>
      <c r="C26" s="145">
        <f>IF(ISBLANK($B$10),,
IF($B$10="United States - Dollar, USD",C24,
IF($B$10&lt;&gt;"United States - Dollar, USD", RIGHT($B$10,3)&amp;" "&amp;TEXT(C24,"#,##0")&amp;" (USD "&amp;TEXT(E24,"#,##0")&amp;")")))</f>
        <v>0</v>
      </c>
      <c r="D26" s="145"/>
      <c r="E26" s="146"/>
    </row>
    <row r="27" spans="2:9" s="25" customFormat="1">
      <c r="B27" s="1"/>
      <c r="F27" s="1"/>
      <c r="G27" s="1"/>
      <c r="H27" s="1"/>
    </row>
    <row r="28" spans="2:9" ht="19.5">
      <c r="B28" s="48" t="s">
        <v>12</v>
      </c>
      <c r="C28" s="130">
        <f>IF(ISBLANK($B$10),,
IF($B$10="United States - Dollar, USD",Fee_for_Service_Fees_Staff[[#Totals],[Fees]],
IF($B$10&lt;&gt;"United States - Dollar, USD",RIGHT($B$10,3)&amp;" "&amp;TEXT(Fee_for_Service_Fees_Staff[[#Totals],[Fees]],"#,##0")&amp;" (USD "&amp;TEXT((Fee_for_Service_Fees_Staff[[#Totals],[Fees]]*$D$10),"#,##0")&amp;")")))</f>
        <v>0</v>
      </c>
      <c r="D28" s="130"/>
      <c r="E28" s="131"/>
    </row>
    <row r="29" spans="2:9"/>
    <row r="30" spans="2:9" ht="29.1">
      <c r="B30" s="70" t="s">
        <v>23</v>
      </c>
      <c r="C30" s="75" t="s">
        <v>24</v>
      </c>
      <c r="D30" s="75" t="s">
        <v>25</v>
      </c>
      <c r="E30" s="126" t="s">
        <v>12</v>
      </c>
    </row>
    <row r="31" spans="2:9">
      <c r="B31" s="76"/>
      <c r="C31" s="77"/>
      <c r="D31" s="77"/>
      <c r="E31" s="78">
        <f>Fee_for_Service_Fees_Staff[[#This Row],[- Select Rate From Dropdown -]]*Fee_for_Service_Fees_Staff[[#This Row],[- Select Unit From Dropdown-]]</f>
        <v>0</v>
      </c>
      <c r="I31" s="26"/>
    </row>
    <row r="32" spans="2:9">
      <c r="B32" s="76"/>
      <c r="C32" s="77"/>
      <c r="D32" s="77"/>
      <c r="E32" s="78">
        <f>Fee_for_Service_Fees_Staff[[#This Row],[- Select Rate From Dropdown -]]*Fee_for_Service_Fees_Staff[[#This Row],[- Select Unit From Dropdown-]]</f>
        <v>0</v>
      </c>
    </row>
    <row r="33" spans="2:8">
      <c r="B33" s="76"/>
      <c r="C33" s="77"/>
      <c r="D33" s="77"/>
      <c r="E33" s="78">
        <f>Fee_for_Service_Fees_Staff[[#This Row],[- Select Rate From Dropdown -]]*Fee_for_Service_Fees_Staff[[#This Row],[- Select Unit From Dropdown-]]</f>
        <v>0</v>
      </c>
    </row>
    <row r="34" spans="2:8">
      <c r="B34" s="76"/>
      <c r="C34" s="77"/>
      <c r="D34" s="77"/>
      <c r="E34" s="78">
        <f>Fee_for_Service_Fees_Staff[[#This Row],[- Select Rate From Dropdown -]]*Fee_for_Service_Fees_Staff[[#This Row],[- Select Unit From Dropdown-]]</f>
        <v>0</v>
      </c>
    </row>
    <row r="35" spans="2:8">
      <c r="B35" s="76"/>
      <c r="C35" s="77"/>
      <c r="D35" s="77"/>
      <c r="E35" s="78">
        <f>Fee_for_Service_Fees_Staff[[#This Row],[- Select Rate From Dropdown -]]*Fee_for_Service_Fees_Staff[[#This Row],[- Select Unit From Dropdown-]]</f>
        <v>0</v>
      </c>
    </row>
    <row r="36" spans="2:8">
      <c r="B36" s="1" t="s">
        <v>21</v>
      </c>
      <c r="E36" s="78">
        <f>SUBTOTAL(109,Fee_for_Service_Fees_Staff[Fees])</f>
        <v>0</v>
      </c>
    </row>
    <row r="37" spans="2:8">
      <c r="B37" s="27"/>
      <c r="C37" s="27"/>
      <c r="D37" s="27"/>
      <c r="E37" s="27"/>
    </row>
    <row r="38" spans="2:8" ht="19.5">
      <c r="B38" s="48" t="s">
        <v>26</v>
      </c>
      <c r="C38" s="130">
        <f>IF(ISBLANK($B$10),,
IF($B$10="United States - Dollar, USD",SUM(C23),
IF($B$10&lt;&gt;"United States - Dollar, USD",RIGHT($B$10,3)&amp;" "&amp;TEXT(SUM(C23),"#,##0")&amp;" (USD "&amp;TEXT(SUM(E23),"#,##0")&amp;")")))</f>
        <v>0</v>
      </c>
      <c r="D38" s="130"/>
      <c r="E38" s="131"/>
    </row>
    <row r="39" spans="2:8"/>
    <row r="40" spans="2:8" ht="15.6">
      <c r="B40" s="122" t="s">
        <v>27</v>
      </c>
      <c r="C40" s="129">
        <f>IF(ISBLANK($B$10),,
IF($B$10="United States - Dollar, USD",Fee_for_Service_Travel_Staff[[#Totals],[Amount]],
IF($B$10&lt;&gt;"United States - Dollar, USD",RIGHT($B$10,3)&amp;" "&amp;TEXT(Fee_for_Service_Travel_Staff[[#Totals],[Amount]],"#,##0")&amp;" (USD "&amp;TEXT((Fee_for_Service_Travel_Staff[[#Totals],[Amount]]*$D$10),"#,##0")&amp;")",)))</f>
        <v>0</v>
      </c>
    </row>
    <row r="41" spans="2:8">
      <c r="B41" s="70" t="s">
        <v>28</v>
      </c>
      <c r="C41" s="71" t="s">
        <v>29</v>
      </c>
    </row>
    <row r="42" spans="2:8">
      <c r="B42" s="72"/>
      <c r="C42" s="73"/>
    </row>
    <row r="43" spans="2:8">
      <c r="B43" s="72"/>
      <c r="C43" s="73"/>
    </row>
    <row r="44" spans="2:8">
      <c r="B44" s="72"/>
      <c r="C44" s="73"/>
    </row>
    <row r="45" spans="2:8">
      <c r="B45" s="72"/>
      <c r="C45" s="73"/>
    </row>
    <row r="46" spans="2:8">
      <c r="B46" s="72"/>
      <c r="C46" s="73"/>
    </row>
    <row r="47" spans="2:8">
      <c r="B47" s="74" t="s">
        <v>21</v>
      </c>
      <c r="C47" s="73">
        <f>SUBTOTAL(109,Fee_for_Service_Travel_Staff[Amount])</f>
        <v>0</v>
      </c>
    </row>
    <row r="48" spans="2:8">
      <c r="B48" s="128"/>
      <c r="C48" s="128"/>
      <c r="F48" s="27"/>
      <c r="G48" s="27"/>
      <c r="H48" s="27"/>
    </row>
    <row r="49" spans="2:3" ht="15.6">
      <c r="B49" s="122" t="s">
        <v>30</v>
      </c>
      <c r="C49" s="129">
        <f>IF(ISBLANK($B$10),,
IF($B$10="United States - Dollar, USD",Fee_for_Service_Conferences_Staff[[#Totals],[Amount]],
IF($B$10&lt;&gt;"United States - Dollar, USD",RIGHT($B$10,3)&amp;" "&amp;TEXT(SUM(Fee_for_Service_Conferences_Staff[[#Totals],[Amount]]),"#,##0")&amp;" (USD "&amp;TEXT((Fee_for_Service_Conferences_Staff[[#Totals],[Amount]]*$D$10),"#,##0")&amp;")")))</f>
        <v>0</v>
      </c>
    </row>
    <row r="50" spans="2:3">
      <c r="B50" s="70" t="s">
        <v>31</v>
      </c>
      <c r="C50" s="71" t="s">
        <v>29</v>
      </c>
    </row>
    <row r="51" spans="2:3">
      <c r="B51" s="72"/>
      <c r="C51" s="73"/>
    </row>
    <row r="52" spans="2:3">
      <c r="B52" s="72"/>
      <c r="C52" s="73"/>
    </row>
    <row r="53" spans="2:3">
      <c r="B53" s="72"/>
      <c r="C53" s="73"/>
    </row>
    <row r="54" spans="2:3">
      <c r="B54" s="72"/>
      <c r="C54" s="73"/>
    </row>
    <row r="55" spans="2:3">
      <c r="B55" s="72"/>
      <c r="C55" s="73"/>
    </row>
    <row r="56" spans="2:3" collapsed="1">
      <c r="B56" s="74" t="s">
        <v>21</v>
      </c>
      <c r="C56" s="73">
        <f>SUBTOTAL(109,Fee_for_Service_Conferences_Staff[Amount])</f>
        <v>0</v>
      </c>
    </row>
    <row r="57" spans="2:3">
      <c r="B57" s="128"/>
      <c r="C57" s="128"/>
    </row>
    <row r="58" spans="2:3" ht="15.6">
      <c r="B58" s="122" t="s">
        <v>15</v>
      </c>
      <c r="C58" s="129">
        <f>IF(ISBLANK($B$10),,
IF($B$10="United States - Dollar, USD",SUM(Fee_for_Service_Fees_Subcontractor[[#Totals],[Amount]]),
IF($B$10&lt;&gt;"United States - Dollar, USD",RIGHT($B$10,3)&amp;" "&amp;TEXT(Fee_for_Service_Fees_Subcontractor[[#Totals],[Amount]],"#,##0")&amp;" (USD "&amp;TEXT((Fee_for_Service_Fees_Subcontractor[[#Totals],[Amount]]*$D$10),"#,##0")&amp;")")))</f>
        <v>0</v>
      </c>
    </row>
    <row r="59" spans="2:3">
      <c r="B59" s="70" t="s">
        <v>32</v>
      </c>
      <c r="C59" s="71" t="s">
        <v>29</v>
      </c>
    </row>
    <row r="60" spans="2:3">
      <c r="B60" s="72"/>
      <c r="C60" s="73"/>
    </row>
    <row r="61" spans="2:3">
      <c r="B61" s="72"/>
      <c r="C61" s="73"/>
    </row>
    <row r="62" spans="2:3">
      <c r="B62" s="72"/>
      <c r="C62" s="73"/>
    </row>
    <row r="63" spans="2:3">
      <c r="B63" s="72"/>
      <c r="C63" s="73"/>
    </row>
    <row r="64" spans="2:3">
      <c r="B64" s="72"/>
      <c r="C64" s="73"/>
    </row>
    <row r="65" spans="2:3">
      <c r="B65" s="74" t="s">
        <v>21</v>
      </c>
      <c r="C65" s="73">
        <f>SUBTOTAL(109,Fee_for_Service_Fees_Subcontractor[Amount])</f>
        <v>0</v>
      </c>
    </row>
    <row r="66" spans="2:3">
      <c r="B66" s="128"/>
      <c r="C66" s="128"/>
    </row>
    <row r="67" spans="2:3" ht="15.6">
      <c r="B67" s="122" t="s">
        <v>16</v>
      </c>
      <c r="C67" s="129">
        <f>IF(ISBLANK($B$10),,
IF($B$10="United States - Dollar, USD",Fee_for_Service_Travel_Subcontractor[[#Totals],[Amount]],
IF($B$10&lt;&gt;"United States - Dollar, USD",RIGHT($B$10,3)&amp;" "&amp;TEXT(Fee_for_Service_Travel_Subcontractor[[#Totals],[Amount]],"#,##0")&amp;" (USD "&amp;TEXT((Fee_for_Service_Travel_Subcontractor[[#Totals],[Amount]]*$D$10),"#,##0")&amp;")")))</f>
        <v>0</v>
      </c>
    </row>
    <row r="68" spans="2:3">
      <c r="B68" s="70" t="s">
        <v>31</v>
      </c>
      <c r="C68" s="71" t="s">
        <v>29</v>
      </c>
    </row>
    <row r="69" spans="2:3">
      <c r="B69" s="72"/>
      <c r="C69" s="73"/>
    </row>
    <row r="70" spans="2:3">
      <c r="B70" s="72"/>
      <c r="C70" s="73"/>
    </row>
    <row r="71" spans="2:3">
      <c r="B71" s="72"/>
      <c r="C71" s="73"/>
    </row>
    <row r="72" spans="2:3">
      <c r="B72" s="72"/>
      <c r="C72" s="73"/>
    </row>
    <row r="73" spans="2:3">
      <c r="B73" s="72"/>
      <c r="C73" s="73"/>
    </row>
    <row r="74" spans="2:3">
      <c r="B74" s="74" t="s">
        <v>21</v>
      </c>
      <c r="C74" s="73">
        <f>SUBTOTAL(109,Fee_for_Service_Travel_Subcontractor[Amount])</f>
        <v>0</v>
      </c>
    </row>
    <row r="75" spans="2:3">
      <c r="B75" s="128"/>
      <c r="C75" s="128"/>
    </row>
    <row r="76" spans="2:3" ht="15.6">
      <c r="B76" s="122" t="s">
        <v>33</v>
      </c>
      <c r="C76" s="129">
        <f>IF(ISBLANK($B$10),,
IF($B$10="United States - Dollar, USD",Fee_for_Service_Conferences_Subcontractor[[#Totals],[Amount]],
IF($B$10&lt;&gt;"United States - Dollar, USD",RIGHT($B$10,3)&amp;" "&amp;TEXT(Fee_for_Service_Conferences_Subcontractor[[#Totals],[Amount]],"#,##0")&amp;" (USD "&amp;TEXT((Fee_for_Service_Conferences_Subcontractor[[#Totals],[Amount]]*$D$10),"#,##0")&amp;")")))</f>
        <v>0</v>
      </c>
    </row>
    <row r="77" spans="2:3">
      <c r="B77" s="70" t="s">
        <v>31</v>
      </c>
      <c r="C77" s="71" t="s">
        <v>29</v>
      </c>
    </row>
    <row r="78" spans="2:3">
      <c r="B78" s="72"/>
      <c r="C78" s="73"/>
    </row>
    <row r="79" spans="2:3">
      <c r="B79" s="72"/>
      <c r="C79" s="73"/>
    </row>
    <row r="80" spans="2:3">
      <c r="B80" s="72"/>
      <c r="C80" s="73"/>
    </row>
    <row r="81" spans="2:3">
      <c r="B81" s="72"/>
      <c r="C81" s="73"/>
    </row>
    <row r="82" spans="2:3">
      <c r="B82" s="72"/>
      <c r="C82" s="73"/>
    </row>
    <row r="83" spans="2:3">
      <c r="B83" s="74" t="s">
        <v>21</v>
      </c>
      <c r="C83" s="73">
        <f>SUBTOTAL(109,Fee_for_Service_Conferences_Subcontractor[Amount])</f>
        <v>0</v>
      </c>
    </row>
    <row r="84" spans="2:3">
      <c r="B84" s="128"/>
      <c r="C84" s="128"/>
    </row>
    <row r="85" spans="2:3" ht="15.6">
      <c r="B85" s="122" t="s">
        <v>18</v>
      </c>
      <c r="C85" s="129">
        <f>IF(ISBLANK($B$10),,
IF($B$10="United States - Dollar, USD",Fee_for_Service_Communications[[#Totals],[Amount]],
IF($B$10&lt;&gt;"United States - Dollar, USD",RIGHT($B$10,3)&amp;" "&amp;TEXT(Fee_for_Service_Communications[[#Totals],[Amount]],"#,##0")&amp;" (USD "&amp;TEXT((Fee_for_Service_Communications[[#Totals],[Amount]]*$D$10),"#,##0")&amp;")")))</f>
        <v>0</v>
      </c>
    </row>
    <row r="86" spans="2:3">
      <c r="B86" s="70" t="s">
        <v>34</v>
      </c>
      <c r="C86" s="71" t="s">
        <v>29</v>
      </c>
    </row>
    <row r="87" spans="2:3">
      <c r="B87" s="72"/>
      <c r="C87" s="73"/>
    </row>
    <row r="88" spans="2:3">
      <c r="B88" s="72"/>
      <c r="C88" s="73"/>
    </row>
    <row r="89" spans="2:3">
      <c r="B89" s="72"/>
      <c r="C89" s="73"/>
    </row>
    <row r="90" spans="2:3">
      <c r="B90" s="72"/>
      <c r="C90" s="73"/>
    </row>
    <row r="91" spans="2:3">
      <c r="B91" s="72"/>
      <c r="C91" s="73"/>
    </row>
    <row r="92" spans="2:3">
      <c r="B92" s="74" t="s">
        <v>21</v>
      </c>
      <c r="C92" s="73">
        <f>SUBTOTAL(109,Fee_for_Service_Communications[Amount])</f>
        <v>0</v>
      </c>
    </row>
    <row r="93" spans="2:3">
      <c r="B93" s="128"/>
      <c r="C93" s="128"/>
    </row>
    <row r="94" spans="2:3" ht="15.6">
      <c r="B94" s="122" t="s">
        <v>35</v>
      </c>
      <c r="C94" s="129">
        <f>IF(ISBLANK($B$10),,
IF($B$10="United States - Dollar, USD",Fee_for_Service_Equipment[[#Totals],[Amount]],
IF($B$10&lt;&gt;"United States - Dollar, USD",RIGHT($B$10,3)&amp;" "&amp;TEXT(Fee_for_Service_Equipment[[#Totals],[Amount]],"#,##0")&amp;" (USD "&amp;TEXT((Fee_for_Service_Equipment[[#Totals],[Amount]]*$D$10),"#,##0")&amp;")")))</f>
        <v>0</v>
      </c>
    </row>
    <row r="95" spans="2:3">
      <c r="B95" s="70" t="s">
        <v>34</v>
      </c>
      <c r="C95" s="71" t="s">
        <v>29</v>
      </c>
    </row>
    <row r="96" spans="2:3">
      <c r="B96" s="72"/>
      <c r="C96" s="73"/>
    </row>
    <row r="97" spans="2:3">
      <c r="B97" s="72"/>
      <c r="C97" s="73"/>
    </row>
    <row r="98" spans="2:3">
      <c r="B98" s="72"/>
      <c r="C98" s="73"/>
    </row>
    <row r="99" spans="2:3">
      <c r="B99" s="72"/>
      <c r="C99" s="73"/>
    </row>
    <row r="100" spans="2:3">
      <c r="B100" s="72"/>
      <c r="C100" s="73"/>
    </row>
    <row r="101" spans="2:3">
      <c r="B101" s="74" t="s">
        <v>21</v>
      </c>
      <c r="C101" s="73">
        <f>SUBTOTAL(109,Fee_for_Service_Equipment[Amount])</f>
        <v>0</v>
      </c>
    </row>
    <row r="102" spans="2:3">
      <c r="B102" s="128"/>
      <c r="C102" s="128"/>
    </row>
    <row r="103" spans="2:3" ht="15.6">
      <c r="B103" s="122" t="s">
        <v>36</v>
      </c>
      <c r="C103" s="129">
        <f>IF(ISBLANK($B$10),,
IF($B$10="United States - Dollar, USD",Fee_for_Service_Other_Expenses[[#Totals],[Amount]],
IF($B$10&lt;&gt;"United States - Dollar, USD",RIGHT($B$10,3)&amp;" "&amp;TEXT(Fee_for_Service_Other_Expenses[[#Totals],[Amount]],"#,##0")&amp;" (USD "&amp;TEXT((Fee_for_Service_Other_Expenses[[#Totals],[Amount]]*$D$10),"#,##0")&amp;")")))</f>
        <v>0</v>
      </c>
    </row>
    <row r="104" spans="2:3" ht="15" customHeight="1">
      <c r="B104" s="70" t="s">
        <v>34</v>
      </c>
      <c r="C104" s="71" t="s">
        <v>29</v>
      </c>
    </row>
    <row r="105" spans="2:3" ht="15" customHeight="1">
      <c r="B105" s="72"/>
      <c r="C105" s="73"/>
    </row>
    <row r="106" spans="2:3" ht="15" customHeight="1">
      <c r="B106" s="72"/>
      <c r="C106" s="73"/>
    </row>
    <row r="107" spans="2:3" ht="15" customHeight="1">
      <c r="B107" s="72"/>
      <c r="C107" s="73"/>
    </row>
    <row r="108" spans="2:3" ht="15" customHeight="1">
      <c r="B108" s="72"/>
      <c r="C108" s="73"/>
    </row>
    <row r="109" spans="2:3" ht="15" customHeight="1">
      <c r="B109" s="72"/>
      <c r="C109" s="73"/>
    </row>
    <row r="110" spans="2:3" ht="15" customHeight="1">
      <c r="B110" s="74" t="s">
        <v>21</v>
      </c>
      <c r="C110" s="73">
        <f>SUBTOTAL(109,Fee_for_Service_Other_Expenses[Amount])</f>
        <v>0</v>
      </c>
    </row>
    <row r="111" spans="2:3" ht="15.6" customHeight="1">
      <c r="B111" s="127"/>
      <c r="C111" s="127"/>
    </row>
    <row r="112" spans="2:3"/>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1"/>
    <row r="202"/>
    <row r="203"/>
    <row r="204"/>
    <row r="205"/>
    <row r="206"/>
    <row r="207"/>
    <row r="208"/>
    <row r="209"/>
    <row r="210"/>
    <row r="211"/>
    <row r="212"/>
    <row r="213"/>
  </sheetData>
  <sheetProtection formatCells="0" formatColumns="0" formatRows="0" insertRows="0" insertHyperlinks="0" deleteRows="0" sort="0" autoFilter="0"/>
  <mergeCells count="11">
    <mergeCell ref="C38:E38"/>
    <mergeCell ref="B4:E4"/>
    <mergeCell ref="B3:E3"/>
    <mergeCell ref="B5:E5"/>
    <mergeCell ref="B2:E2"/>
    <mergeCell ref="C9:D9"/>
    <mergeCell ref="C28:E28"/>
    <mergeCell ref="B6:E6"/>
    <mergeCell ref="C26:E26"/>
    <mergeCell ref="B7:D7"/>
    <mergeCell ref="B8:D8"/>
  </mergeCells>
  <phoneticPr fontId="8" type="noConversion"/>
  <conditionalFormatting sqref="B8">
    <cfRule type="expression" dxfId="365" priority="7">
      <formula>ISBLANK(B8)</formula>
    </cfRule>
  </conditionalFormatting>
  <conditionalFormatting sqref="B6:E6 B11:E11">
    <cfRule type="containsText" dxfId="364" priority="4" operator="containsText" text="%">
      <formula>NOT(ISERROR(SEARCH("%",B6)))</formula>
    </cfRule>
  </conditionalFormatting>
  <conditionalFormatting sqref="C10">
    <cfRule type="expression" dxfId="363" priority="21">
      <formula>AND($B$10&lt;&gt;"United States - Dollar, USD",$B$10&lt;&gt;"")</formula>
    </cfRule>
  </conditionalFormatting>
  <conditionalFormatting sqref="C30:D30">
    <cfRule type="containsText" dxfId="362" priority="3" operator="containsText" text="Select">
      <formula>NOT(ISERROR(SEARCH("Select",C30)))</formula>
    </cfRule>
  </conditionalFormatting>
  <conditionalFormatting sqref="C9:E9">
    <cfRule type="expression" dxfId="361" priority="1">
      <formula>AND($B$10&lt;&gt;"United States - Dollar, USD",$B$10&lt;&gt;"")</formula>
    </cfRule>
  </conditionalFormatting>
  <conditionalFormatting sqref="D10">
    <cfRule type="expression" dxfId="360" priority="10">
      <formula>AND($B$10&lt;&gt;"United States - Dollar, USD",$B$10&lt;&gt;"",$D$10="")</formula>
    </cfRule>
    <cfRule type="expression" dxfId="359" priority="16">
      <formula>AND($B$10&lt;&gt;"United States - Dollar, USD",$B$10&lt;&gt;"",$D$10&lt;&gt;"")</formula>
    </cfRule>
  </conditionalFormatting>
  <conditionalFormatting sqref="E8">
    <cfRule type="containsText" dxfId="358" priority="5" operator="containsText" text="Pew">
      <formula>NOT(ISERROR(SEARCH("Pew",E8)))</formula>
    </cfRule>
    <cfRule type="expression" dxfId="357" priority="6">
      <formula>ISBLANK(E8)</formula>
    </cfRule>
  </conditionalFormatting>
  <conditionalFormatting sqref="E10">
    <cfRule type="expression" dxfId="356" priority="8">
      <formula>AND($B$10&lt;&gt;"United States - Dollar, USD",$B$10&lt;&gt;"",$E$10="")</formula>
    </cfRule>
    <cfRule type="expression" dxfId="355" priority="9">
      <formula>AND($B$10&lt;&gt;"United States - Dollar, USD",$B$10&lt;&gt;"",$E$10&lt;&gt;"")</formula>
    </cfRule>
  </conditionalFormatting>
  <dataValidations count="19">
    <dataValidation allowBlank="1" showErrorMessage="1" sqref="E30 B41:C41" xr:uid="{17D00375-3CB9-492A-8AC7-DFCCCB1E55E4}"/>
    <dataValidation type="list" allowBlank="1" showInputMessage="1" showErrorMessage="1" promptTitle="Currency" prompt="Please select a currency to work with." sqref="B10" xr:uid="{8318C7CE-08C1-44BD-B0A1-CA43D1B0BA56}">
      <formula1>INDIRECT("Currencies[Country - Name, ISO]")</formula1>
    </dataValidation>
    <dataValidation allowBlank="1" showInputMessage="1" showErrorMessage="1" promptTitle="Foreign Currency" prompt="If the budget is drawn up in a foreign currency you must insert the USD foreign exchange rate (FOREX). CAPS recommends you use OANDA.com" sqref="D10" xr:uid="{3D5FF1A4-05B8-4CA9-8DFB-34E9B960FFBE}"/>
    <dataValidation allowBlank="1" showErrorMessage="1" promptTitle="Provider Travel Table" prompt="Enter all data for this table in the Travel tab. Add new rows to this table using tab to automatically summarize data added to the Travel tab._x000a__x000a_DO NOT DELETE OR REPLACE THE FORMULAS IN THIS TABLE." sqref="B42:C42" xr:uid="{F79B7BAA-7004-4E8F-B37E-9F087D1BC62D}"/>
    <dataValidation allowBlank="1" showInputMessage="1" showErrorMessage="1" promptTitle="Subcontrators Table" prompt="When you have reached the end of the table, hit the tab button on your keyboard to add a new row." sqref="B60 B69 B78" xr:uid="{59F21CCE-E139-4BC6-BC54-528F504BD120}"/>
    <dataValidation allowBlank="1" showInputMessage="1" showErrorMessage="1" promptTitle="Other Expenses" prompt="Enter a line for any other expenses directly attributable to this agreement, noting the description, purpose and cost per item for each line." sqref="B105" xr:uid="{75C86806-3A53-42F9-ACB0-703E40AA39E3}"/>
    <dataValidation allowBlank="1" showInputMessage="1" showErrorMessage="1" promptTitle="Equipment Expenses" prompt="Enter a line for any equipment expenses directly attributable to this agreement, noting the description, purpose and cost per item for each line." sqref="B96" xr:uid="{8792171D-A314-417C-A783-940538E6FAA2}"/>
    <dataValidation allowBlank="1" showInputMessage="1" showErrorMessage="1" promptTitle="FOREX Date" prompt="Please insert the date on which the FOREX was taken." sqref="E10" xr:uid="{70FB5F6B-9E28-40F1-83A5-AEB1C53A0203}"/>
    <dataValidation allowBlank="1" showErrorMessage="1" promptTitle="Staff Table Entries" sqref="B30" xr:uid="{01ACFF5E-C7F3-4FB7-8DB6-0F8B88791D04}"/>
    <dataValidation type="list" allowBlank="1" showErrorMessage="1" promptTitle="Staff Table Entries" sqref="E30" xr:uid="{BC41DA79-E290-4413-8312-A24F16F634FD}">
      <formula1>INDIRECT("Rates[Column1]")</formula1>
    </dataValidation>
    <dataValidation type="list" allowBlank="1" showErrorMessage="1" sqref="D30" xr:uid="{28405E2F-49FE-43A4-B1A4-A7ACB4700F50}">
      <formula1>INDIRECT("Units")</formula1>
    </dataValidation>
    <dataValidation type="list" allowBlank="1" showErrorMessage="1" promptTitle="Staff Table Entries" sqref="D30" xr:uid="{84CBE185-787F-462F-9DAB-95EC5A3A6344}">
      <formula1>INDIRECT("Units[Column1]")</formula1>
    </dataValidation>
    <dataValidation type="list" allowBlank="1" showInputMessage="1" promptTitle="Staff Rate" prompt="Select an appropriate rate from the drop-down provided." sqref="D30" xr:uid="{1AF214FB-076B-4CCD-BB7D-33F5C04F3AEF}">
      <formula1>INDIRECT("Units[Column1]")</formula1>
    </dataValidation>
    <dataValidation allowBlank="1" showInputMessage="1" promptTitle="Unit Rate" prompt="Select the type of units from the drop-down provided." sqref="D30" xr:uid="{9A13B1CA-1DA3-4681-B382-F57FE6BB8C7E}"/>
    <dataValidation allowBlank="1" showInputMessage="1" showErrorMessage="1" promptTitle="Staff Table" prompt="When you have reached the end of the table, hit the tab button on your keyboard to add a new row." sqref="C31:D31" xr:uid="{C255A27A-E260-4C42-B768-080465367C0D}"/>
    <dataValidation allowBlank="1" showInputMessage="1" promptTitle="Staff Rate" prompt="Select an appropriate rate from the drop-down provided." sqref="D30" xr:uid="{01C81F74-B9BC-4B2B-B5E9-9547B7D68057}"/>
    <dataValidation allowBlank="1" showErrorMessage="1" promptTitle="Staff Table" prompt="When you have reached the end of the table, hit the tab button on your keyboard to add a new row." sqref="B31" xr:uid="{51464A95-9E0C-4F27-99E9-A1893CE038B0}"/>
    <dataValidation type="list" allowBlank="1" promptTitle="Staff Table Entries" sqref="C30" xr:uid="{5883B548-4097-47CB-89AA-1B7D4E5F18C1}">
      <formula1>INDIRECT("Rates")</formula1>
    </dataValidation>
    <dataValidation type="list" allowBlank="1" showInputMessage="1" promptTitle="Staff Rate" prompt="Select an appropriate rate from the drop-down provided." sqref="C30" xr:uid="{C2499022-3C2D-4AB7-86CC-BCA79CCF10AA}">
      <formula1>INDIRECT("LST_Rates[Drop down list menu]")</formula1>
    </dataValidation>
  </dataValidations>
  <printOptions horizontalCentered="1"/>
  <pageMargins left="0.25" right="0.25" top="0.5" bottom="0.5" header="0.3" footer="0.3"/>
  <pageSetup scale="81" fitToHeight="0" orientation="portrait" verticalDpi="1200" r:id="rId1"/>
  <headerFooter differentFirst="1">
    <oddHeader>&amp;F</oddHeader>
    <oddFooter>Page &amp;P of &amp;N</oddFooter>
  </headerFooter>
  <rowBreaks count="1" manualBreakCount="1">
    <brk id="67" min="1" max="4" man="1"/>
  </rowBreaks>
  <ignoredErrors>
    <ignoredError sqref="D14:E14" formula="1"/>
  </ignoredErrors>
  <tableParts count="9">
    <tablePart r:id="rId2"/>
    <tablePart r:id="rId3"/>
    <tablePart r:id="rId4"/>
    <tablePart r:id="rId5"/>
    <tablePart r:id="rId6"/>
    <tablePart r:id="rId7"/>
    <tablePart r:id="rId8"/>
    <tablePart r:id="rId9"/>
    <tablePart r:id="rId10"/>
  </tableParts>
  <extLst>
    <ext xmlns:x14="http://schemas.microsoft.com/office/spreadsheetml/2009/9/main" uri="{78C0D931-6437-407d-A8EE-F0AAD7539E65}">
      <x14:conditionalFormattings>
        <x14:conditionalFormatting xmlns:xm="http://schemas.microsoft.com/office/excel/2006/main">
          <x14:cfRule type="expression" priority="15" id="{5DE5CEB9-EB9C-4ACC-B9E3-978E8C638F8F}">
            <xm:f>AND(ISBLANK(B10),OR('Currencies'!$C$2="United States",'Currencies'!$C$2=""))</xm:f>
            <x14:dxf>
              <fill>
                <patternFill>
                  <bgColor theme="5" tint="0.79998168889431442"/>
                </patternFill>
              </fill>
            </x14:dxf>
          </x14:cfRule>
          <xm:sqref>B10</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promptTitle="Staff Rate" prompt="Select an appropriate rate from the drop-down provided." xr:uid="{90DB0856-92AA-4081-8F19-66F2DD414CA4}">
          <x14:formula1>
            <xm:f>'Lists &amp; Messages'!$B$4:$B$6</xm:f>
          </x14:formula1>
          <xm:sqref>E30</xm:sqref>
        </x14:dataValidation>
        <x14:dataValidation type="list" allowBlank="1" showErrorMessage="1" promptTitle="Staff Table Entries" xr:uid="{C52F0EC8-F615-483F-BBC2-6BDB8F56B551}">
          <x14:formula1>
            <xm:f>'Lists &amp; Messages'!#REF!</xm:f>
          </x14:formula1>
          <xm:sqref>E30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175F0-91E3-44AA-96A3-843D3A1D6A9C}">
  <sheetPr codeName="Sheet3">
    <pageSetUpPr fitToPage="1"/>
  </sheetPr>
  <dimension ref="A1:AA526"/>
  <sheetViews>
    <sheetView showGridLines="0" workbookViewId="0">
      <selection activeCell="B8" sqref="B8"/>
    </sheetView>
  </sheetViews>
  <sheetFormatPr defaultColWidth="0" defaultRowHeight="14.45" zeroHeight="1"/>
  <cols>
    <col min="1" max="1" width="1.5703125" style="3" customWidth="1"/>
    <col min="2" max="2" width="20.7109375" style="3" customWidth="1"/>
    <col min="3" max="3" width="30.7109375" style="3" customWidth="1"/>
    <col min="4" max="5" width="14.5703125" style="3" customWidth="1"/>
    <col min="6" max="6" width="22.140625" style="3" customWidth="1"/>
    <col min="7" max="7" width="10.7109375" style="3" customWidth="1"/>
    <col min="8" max="8" width="8.5703125" style="3" bestFit="1" customWidth="1"/>
    <col min="9" max="9" width="16.42578125" style="3" customWidth="1"/>
    <col min="10" max="10" width="1.5703125" style="3" customWidth="1"/>
    <col min="11" max="11" width="5.140625" style="3" customWidth="1"/>
    <col min="12" max="12" width="1.5703125" style="3" customWidth="1"/>
    <col min="13" max="13" width="9.28515625" style="3" customWidth="1"/>
    <col min="14" max="14" width="1.5703125" style="3" customWidth="1"/>
    <col min="15" max="15" width="8.42578125" style="3" bestFit="1" customWidth="1"/>
    <col min="16" max="16" width="1.5703125" style="3" customWidth="1"/>
    <col min="17" max="17" width="9.28515625" style="3" customWidth="1"/>
    <col min="18" max="18" width="1.5703125" style="3" customWidth="1"/>
    <col min="19" max="19" width="5.42578125" style="3" customWidth="1"/>
    <col min="20" max="20" width="1.5703125" style="3" customWidth="1"/>
    <col min="21" max="21" width="10.7109375" style="3" customWidth="1"/>
    <col min="22" max="22" width="1.5703125" style="3" customWidth="1"/>
    <col min="23" max="25" width="8.7109375" style="3" hidden="1" customWidth="1"/>
    <col min="26" max="27" width="0" style="3" hidden="1" customWidth="1"/>
    <col min="28" max="16384" width="8.7109375" style="3" hidden="1"/>
  </cols>
  <sheetData>
    <row r="1" spans="2:21" s="1" customFormat="1" ht="8.1" customHeight="1"/>
    <row r="2" spans="2:21" s="1" customFormat="1">
      <c r="B2" s="152" t="s">
        <v>37</v>
      </c>
      <c r="C2" s="152"/>
      <c r="D2" s="152"/>
      <c r="E2" s="152"/>
      <c r="F2" s="152"/>
      <c r="G2" s="152"/>
      <c r="H2" s="152"/>
      <c r="I2" s="152"/>
      <c r="J2" s="152"/>
      <c r="K2" s="152"/>
      <c r="L2" s="152"/>
      <c r="M2" s="152"/>
      <c r="N2" s="152"/>
      <c r="O2" s="152"/>
      <c r="P2" s="152"/>
      <c r="Q2" s="152"/>
      <c r="R2" s="152"/>
      <c r="S2" s="152"/>
      <c r="T2" s="152"/>
      <c r="U2" s="152"/>
    </row>
    <row r="3" spans="2:21" s="1" customFormat="1" ht="8.25" customHeight="1"/>
    <row r="4" spans="2:21" s="56" customFormat="1" ht="19.5">
      <c r="B4" s="156" t="s">
        <v>38</v>
      </c>
      <c r="C4" s="157"/>
      <c r="D4" s="107"/>
      <c r="E4" s="155">
        <f>SUM(Travel_Other[[#Totals],[TOTAL]]+Travel_Sub[[#Totals],[TOTAL]]+Travel_Staff[[#Totals],[TOTAL]])</f>
        <v>0</v>
      </c>
      <c r="F4" s="155"/>
      <c r="G4" s="107"/>
      <c r="H4" s="107"/>
      <c r="I4" s="107"/>
      <c r="J4" s="106"/>
      <c r="K4" s="107"/>
      <c r="L4" s="106"/>
      <c r="M4" s="107"/>
      <c r="N4" s="106"/>
      <c r="O4" s="107"/>
      <c r="P4" s="106"/>
      <c r="Q4" s="107"/>
      <c r="R4" s="106"/>
      <c r="S4" s="107"/>
      <c r="T4" s="106"/>
      <c r="U4" s="108"/>
    </row>
    <row r="5" spans="2:21"/>
    <row r="6" spans="2:21" s="93" customFormat="1" ht="17.100000000000001">
      <c r="B6" s="158" t="s">
        <v>39</v>
      </c>
      <c r="C6" s="159"/>
      <c r="D6" s="103"/>
      <c r="E6" s="153">
        <f>Travel_Staff[[#Totals],[TOTAL]]</f>
        <v>0</v>
      </c>
      <c r="F6" s="153"/>
      <c r="G6" s="104"/>
      <c r="H6" s="104"/>
      <c r="I6" s="104"/>
      <c r="J6" s="100"/>
      <c r="K6" s="104"/>
      <c r="L6" s="100"/>
      <c r="M6" s="104"/>
      <c r="N6" s="100"/>
      <c r="O6" s="104"/>
      <c r="P6" s="100"/>
      <c r="Q6" s="104"/>
      <c r="R6" s="100"/>
      <c r="S6" s="104"/>
      <c r="T6" s="100"/>
      <c r="U6" s="105"/>
    </row>
    <row r="7" spans="2:21" ht="30" customHeight="1">
      <c r="B7" s="58" t="s">
        <v>40</v>
      </c>
      <c r="C7" s="58" t="s">
        <v>41</v>
      </c>
      <c r="D7" s="58" t="s">
        <v>42</v>
      </c>
      <c r="E7" s="58" t="s">
        <v>43</v>
      </c>
      <c r="F7" s="62" t="s">
        <v>44</v>
      </c>
      <c r="G7" s="62" t="s">
        <v>45</v>
      </c>
      <c r="H7" s="62" t="s">
        <v>46</v>
      </c>
      <c r="I7" s="62" t="s">
        <v>47</v>
      </c>
      <c r="J7" s="113" t="s">
        <v>48</v>
      </c>
      <c r="K7" s="58" t="s">
        <v>49</v>
      </c>
      <c r="L7" s="113" t="s">
        <v>50</v>
      </c>
      <c r="M7" s="58" t="s">
        <v>51</v>
      </c>
      <c r="N7" s="113" t="s">
        <v>52</v>
      </c>
      <c r="O7" s="58" t="s">
        <v>53</v>
      </c>
      <c r="P7" s="113" t="s">
        <v>54</v>
      </c>
      <c r="Q7" s="58" t="s">
        <v>55</v>
      </c>
      <c r="R7" s="113" t="s">
        <v>56</v>
      </c>
      <c r="S7" s="58" t="s">
        <v>57</v>
      </c>
      <c r="T7" s="113" t="s">
        <v>58</v>
      </c>
      <c r="U7" s="124" t="s">
        <v>59</v>
      </c>
    </row>
    <row r="8" spans="2:21" ht="15" customHeight="1">
      <c r="B8" s="63"/>
      <c r="C8" s="59"/>
      <c r="D8" s="63"/>
      <c r="E8" s="63"/>
      <c r="F8" s="60"/>
      <c r="G8" s="60"/>
      <c r="H8" s="60"/>
      <c r="I8" s="60">
        <v>1</v>
      </c>
      <c r="J8" s="114" t="str">
        <f>IF(ISBLANK(Travel_Staff[[#This Row],['# Days]]),"","x")</f>
        <v/>
      </c>
      <c r="K8" s="64"/>
      <c r="L8" s="114" t="str">
        <f>IF(ISBLANK(Travel_Staff[[#This Row],['# Days]]),"","=")</f>
        <v/>
      </c>
      <c r="M8" s="110">
        <f>SUM(Travel_Staff[[#This Row],[Intercity Travel 
(Total for flights, train etc.)]],(Travel_Staff[[#This Row],[Lodging 
(Per Night)]]*(Travel_Staff[[#This Row],['# Days]]-1)),(Travel_Staff[[#This Row],[Meals 
(Per Day)]]*Travel_Staff[[#This Row],['# Days]]),(Travel_Staff[[#This Row],[Ground Transport
(Per Day)]]*Travel_Staff[[#This Row],['# Days]]))</f>
        <v>0</v>
      </c>
      <c r="N8" s="114" t="str">
        <f>IF(ISBLANK(Travel_Staff[[#This Row],['# Travelers]]),"","x")</f>
        <v/>
      </c>
      <c r="O8" s="64"/>
      <c r="P8" s="114" t="str">
        <f>IF(ISBLANK(Travel_Staff[[#This Row],['# Travelers]]),"","=")</f>
        <v/>
      </c>
      <c r="Q8" s="110">
        <f>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c r="R8" s="114" t="str">
        <f>IF(ISBLANK(Travel_Staff[[#This Row],['# Trips]]),"","x")</f>
        <v/>
      </c>
      <c r="S8" s="64"/>
      <c r="T8" s="114" t="str">
        <f>IF(ISBLANK(Travel_Staff[[#This Row],['# Trips]]),"","=")</f>
        <v/>
      </c>
      <c r="U8" s="92">
        <f>Travel_Staff[[#This Row],['# Trips]]*(Travel_Staff[[#This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row>
    <row r="9" spans="2:21" ht="15" customHeight="1">
      <c r="B9" s="63"/>
      <c r="C9" s="59"/>
      <c r="D9" s="63"/>
      <c r="E9" s="63"/>
      <c r="F9" s="60"/>
      <c r="G9" s="60"/>
      <c r="H9" s="60"/>
      <c r="I9" s="60"/>
      <c r="J9" s="114" t="str">
        <f>IF(ISBLANK(Travel_Staff[[#This Row],['# Days]]),"","x")</f>
        <v/>
      </c>
      <c r="K9" s="64"/>
      <c r="L9" s="114" t="str">
        <f>IF(ISBLANK(Travel_Staff[[#This Row],['# Days]]),"","=")</f>
        <v/>
      </c>
      <c r="M9" s="110">
        <f>SUM(Travel_Staff[[#This Row],[Intercity Travel 
(Total for flights, train etc.)]],(Travel_Staff[[#This Row],[Lodging 
(Per Night)]]*(Travel_Staff[[#This Row],['# Days]]-1)),(Travel_Staff[[#This Row],[Meals 
(Per Day)]]*Travel_Staff[[#This Row],['# Days]]),(Travel_Staff[[#This Row],[Ground Transport
(Per Day)]]*Travel_Staff[[#This Row],['# Days]]))</f>
        <v>0</v>
      </c>
      <c r="N9" s="114" t="str">
        <f>IF(ISBLANK(Travel_Staff[[#This Row],['# Travelers]]),"","x")</f>
        <v/>
      </c>
      <c r="O9" s="64"/>
      <c r="P9" s="114" t="str">
        <f>IF(ISBLANK(Travel_Staff[[#This Row],['# Travelers]]),"","=")</f>
        <v/>
      </c>
      <c r="Q9" s="110">
        <f>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c r="R9" s="114" t="str">
        <f>IF(ISBLANK(Travel_Staff[[#This Row],['# Trips]]),"","x")</f>
        <v/>
      </c>
      <c r="S9" s="64"/>
      <c r="T9" s="114" t="str">
        <f>IF(ISBLANK(Travel_Staff[[#This Row],['# Trips]]),"","=")</f>
        <v/>
      </c>
      <c r="U9" s="92">
        <f>Travel_Staff[[#This Row],['# Trips]]*(Travel_Staff[[#This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row>
    <row r="10" spans="2:21" ht="15" customHeight="1">
      <c r="B10" s="63"/>
      <c r="C10" s="59"/>
      <c r="D10" s="63"/>
      <c r="E10" s="63"/>
      <c r="F10" s="60"/>
      <c r="G10" s="60"/>
      <c r="H10" s="60"/>
      <c r="I10" s="60"/>
      <c r="J10" s="114" t="str">
        <f>IF(ISBLANK(Travel_Staff[[#This Row],['# Days]]),"","x")</f>
        <v/>
      </c>
      <c r="K10" s="64"/>
      <c r="L10" s="114" t="str">
        <f>IF(ISBLANK(Travel_Staff[[#This Row],['# Days]]),"","=")</f>
        <v/>
      </c>
      <c r="M10" s="110">
        <f>SUM(Travel_Staff[[#This Row],[Intercity Travel 
(Total for flights, train etc.)]],(Travel_Staff[[#This Row],[Lodging 
(Per Night)]]*(Travel_Staff[[#This Row],['# Days]]-1)),(Travel_Staff[[#This Row],[Meals 
(Per Day)]]*Travel_Staff[[#This Row],['# Days]]),(Travel_Staff[[#This Row],[Ground Transport
(Per Day)]]*Travel_Staff[[#This Row],['# Days]]))</f>
        <v>0</v>
      </c>
      <c r="N10" s="114" t="str">
        <f>IF(ISBLANK(Travel_Staff[[#This Row],['# Travelers]]),"","x")</f>
        <v/>
      </c>
      <c r="O10" s="64"/>
      <c r="P10" s="114" t="str">
        <f>IF(ISBLANK(Travel_Staff[[#This Row],['# Travelers]]),"","=")</f>
        <v/>
      </c>
      <c r="Q10" s="110">
        <f>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c r="R10" s="114" t="str">
        <f>IF(ISBLANK(Travel_Staff[[#This Row],['# Trips]]),"","x")</f>
        <v/>
      </c>
      <c r="S10" s="64"/>
      <c r="T10" s="114" t="str">
        <f>IF(ISBLANK(Travel_Staff[[#This Row],['# Trips]]),"","=")</f>
        <v/>
      </c>
      <c r="U10" s="92">
        <f>Travel_Staff[[#This Row],['# Trips]]*(Travel_Staff[[#This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row>
    <row r="11" spans="2:21" ht="15" customHeight="1">
      <c r="B11" s="63"/>
      <c r="C11" s="59"/>
      <c r="D11" s="63"/>
      <c r="E11" s="63"/>
      <c r="F11" s="60"/>
      <c r="G11" s="60"/>
      <c r="H11" s="60"/>
      <c r="I11" s="60"/>
      <c r="J11" s="114" t="str">
        <f>IF(ISBLANK(Travel_Staff[[#This Row],['# Days]]),"","x")</f>
        <v/>
      </c>
      <c r="K11" s="64"/>
      <c r="L11" s="114" t="str">
        <f>IF(ISBLANK(Travel_Staff[[#This Row],['# Days]]),"","=")</f>
        <v/>
      </c>
      <c r="M11" s="110">
        <f>SUM(Travel_Staff[[#This Row],[Intercity Travel 
(Total for flights, train etc.)]],(Travel_Staff[[#This Row],[Lodging 
(Per Night)]]*(Travel_Staff[[#This Row],['# Days]]-1)),(Travel_Staff[[#This Row],[Meals 
(Per Day)]]*Travel_Staff[[#This Row],['# Days]]),(Travel_Staff[[#This Row],[Ground Transport
(Per Day)]]*Travel_Staff[[#This Row],['# Days]]))</f>
        <v>0</v>
      </c>
      <c r="N11" s="114" t="str">
        <f>IF(ISBLANK(Travel_Staff[[#This Row],['# Travelers]]),"","x")</f>
        <v/>
      </c>
      <c r="O11" s="64"/>
      <c r="P11" s="114" t="str">
        <f>IF(ISBLANK(Travel_Staff[[#This Row],['# Travelers]]),"","=")</f>
        <v/>
      </c>
      <c r="Q11" s="110">
        <f>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c r="R11" s="114" t="str">
        <f>IF(ISBLANK(Travel_Staff[[#This Row],['# Trips]]),"","x")</f>
        <v/>
      </c>
      <c r="S11" s="64"/>
      <c r="T11" s="114" t="str">
        <f>IF(ISBLANK(Travel_Staff[[#This Row],['# Trips]]),"","=")</f>
        <v/>
      </c>
      <c r="U11" s="92">
        <f>Travel_Staff[[#This Row],['# Trips]]*(Travel_Staff[[#This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row>
    <row r="12" spans="2:21" ht="15" customHeight="1">
      <c r="B12" s="65"/>
      <c r="C12" s="59"/>
      <c r="D12" s="63"/>
      <c r="E12" s="63"/>
      <c r="F12" s="60"/>
      <c r="G12" s="60"/>
      <c r="H12" s="60"/>
      <c r="I12" s="60"/>
      <c r="J12" s="114" t="str">
        <f>IF(ISBLANK(Travel_Staff[[#This Row],['# Days]]),"","x")</f>
        <v/>
      </c>
      <c r="K12" s="64"/>
      <c r="L12" s="114" t="str">
        <f>IF(ISBLANK(Travel_Staff[[#This Row],['# Days]]),"","=")</f>
        <v/>
      </c>
      <c r="M12" s="110">
        <f>SUM(Travel_Staff[[#This Row],[Intercity Travel 
(Total for flights, train etc.)]],(Travel_Staff[[#This Row],[Lodging 
(Per Night)]]*(Travel_Staff[[#This Row],['# Days]]-1)),(Travel_Staff[[#This Row],[Meals 
(Per Day)]]*Travel_Staff[[#This Row],['# Days]]),(Travel_Staff[[#This Row],[Ground Transport
(Per Day)]]*Travel_Staff[[#This Row],['# Days]]))</f>
        <v>0</v>
      </c>
      <c r="N12" s="114" t="str">
        <f>IF(ISBLANK(Travel_Staff[[#This Row],['# Travelers]]),"","x")</f>
        <v/>
      </c>
      <c r="O12" s="64"/>
      <c r="P12" s="114" t="str">
        <f>IF(ISBLANK(Travel_Staff[[#This Row],['# Travelers]]),"","=")</f>
        <v/>
      </c>
      <c r="Q12" s="110">
        <f>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c r="R12" s="114" t="str">
        <f>IF(ISBLANK(Travel_Staff[[#This Row],['# Trips]]),"","x")</f>
        <v/>
      </c>
      <c r="S12" s="64"/>
      <c r="T12" s="114" t="str">
        <f>IF(ISBLANK(Travel_Staff[[#This Row],['# Trips]]),"","=")</f>
        <v/>
      </c>
      <c r="U12" s="92">
        <f>Travel_Staff[[#This Row],['# Trips]]*(Travel_Staff[[#This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row>
    <row r="13" spans="2:21" ht="15" customHeight="1">
      <c r="B13" s="65"/>
      <c r="C13" s="59"/>
      <c r="D13" s="63"/>
      <c r="E13" s="63"/>
      <c r="F13" s="60"/>
      <c r="G13" s="60"/>
      <c r="H13" s="60"/>
      <c r="I13" s="60"/>
      <c r="J13" s="114" t="str">
        <f>IF(ISBLANK(Travel_Staff[[#This Row],['# Days]]),"","x")</f>
        <v/>
      </c>
      <c r="K13" s="64"/>
      <c r="L13" s="114" t="str">
        <f>IF(ISBLANK(Travel_Staff[[#This Row],['# Days]]),"","=")</f>
        <v/>
      </c>
      <c r="M13" s="110">
        <f>SUM(Travel_Staff[[#This Row],[Intercity Travel 
(Total for flights, train etc.)]],(Travel_Staff[[#This Row],[Lodging 
(Per Night)]]*(Travel_Staff[[#This Row],['# Days]]-1)),(Travel_Staff[[#This Row],[Meals 
(Per Day)]]*Travel_Staff[[#This Row],['# Days]]),(Travel_Staff[[#This Row],[Ground Transport
(Per Day)]]*Travel_Staff[[#This Row],['# Days]]))</f>
        <v>0</v>
      </c>
      <c r="N13" s="114" t="str">
        <f>IF(ISBLANK(Travel_Staff[[#This Row],['# Travelers]]),"","x")</f>
        <v/>
      </c>
      <c r="O13" s="64"/>
      <c r="P13" s="114" t="str">
        <f>IF(ISBLANK(Travel_Staff[[#This Row],['# Travelers]]),"","=")</f>
        <v/>
      </c>
      <c r="Q13" s="110">
        <f>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c r="R13" s="114" t="str">
        <f>IF(ISBLANK(Travel_Staff[[#This Row],['# Trips]]),"","x")</f>
        <v/>
      </c>
      <c r="S13" s="64"/>
      <c r="T13" s="114" t="str">
        <f>IF(ISBLANK(Travel_Staff[[#This Row],['# Trips]]),"","=")</f>
        <v/>
      </c>
      <c r="U13" s="92">
        <f>Travel_Staff[[#This Row],['# Trips]]*(Travel_Staff[[#This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row>
    <row r="14" spans="2:21" ht="15" customHeight="1">
      <c r="B14" s="65"/>
      <c r="C14" s="59"/>
      <c r="D14" s="63"/>
      <c r="E14" s="63"/>
      <c r="F14" s="60"/>
      <c r="G14" s="60"/>
      <c r="H14" s="60"/>
      <c r="I14" s="60"/>
      <c r="J14" s="114" t="str">
        <f>IF(ISBLANK(Travel_Staff[[#This Row],['# Days]]),"","x")</f>
        <v/>
      </c>
      <c r="K14" s="64"/>
      <c r="L14" s="114" t="str">
        <f>IF(ISBLANK(Travel_Staff[[#This Row],['# Days]]),"","=")</f>
        <v/>
      </c>
      <c r="M14" s="110">
        <f>SUM(Travel_Staff[[#This Row],[Intercity Travel 
(Total for flights, train etc.)]],(Travel_Staff[[#This Row],[Lodging 
(Per Night)]]*(Travel_Staff[[#This Row],['# Days]]-1)),(Travel_Staff[[#This Row],[Meals 
(Per Day)]]*Travel_Staff[[#This Row],['# Days]]),(Travel_Staff[[#This Row],[Ground Transport
(Per Day)]]*Travel_Staff[[#This Row],['# Days]]))</f>
        <v>0</v>
      </c>
      <c r="N14" s="114" t="str">
        <f>IF(ISBLANK(Travel_Staff[[#This Row],['# Travelers]]),"","x")</f>
        <v/>
      </c>
      <c r="O14" s="64"/>
      <c r="P14" s="114" t="str">
        <f>IF(ISBLANK(Travel_Staff[[#This Row],['# Travelers]]),"","=")</f>
        <v/>
      </c>
      <c r="Q14" s="110">
        <f>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c r="R14" s="114" t="str">
        <f>IF(ISBLANK(Travel_Staff[[#This Row],['# Trips]]),"","x")</f>
        <v/>
      </c>
      <c r="S14" s="64"/>
      <c r="T14" s="114" t="str">
        <f>IF(ISBLANK(Travel_Staff[[#This Row],['# Trips]]),"","=")</f>
        <v/>
      </c>
      <c r="U14" s="92">
        <f>Travel_Staff[[#This Row],['# Trips]]*(Travel_Staff[[#This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row>
    <row r="15" spans="2:21" ht="15" customHeight="1">
      <c r="B15" s="65"/>
      <c r="C15" s="59"/>
      <c r="D15" s="63"/>
      <c r="E15" s="63"/>
      <c r="F15" s="60"/>
      <c r="G15" s="60"/>
      <c r="H15" s="60"/>
      <c r="I15" s="60"/>
      <c r="J15" s="114" t="str">
        <f>IF(ISBLANK(Travel_Staff[[#This Row],['# Days]]),"","x")</f>
        <v/>
      </c>
      <c r="K15" s="64"/>
      <c r="L15" s="114" t="str">
        <f>IF(ISBLANK(Travel_Staff[[#This Row],['# Days]]),"","=")</f>
        <v/>
      </c>
      <c r="M15" s="110">
        <f>SUM(Travel_Staff[[#This Row],[Intercity Travel 
(Total for flights, train etc.)]],(Travel_Staff[[#This Row],[Lodging 
(Per Night)]]*(Travel_Staff[[#This Row],['# Days]]-1)),(Travel_Staff[[#This Row],[Meals 
(Per Day)]]*Travel_Staff[[#This Row],['# Days]]),(Travel_Staff[[#This Row],[Ground Transport
(Per Day)]]*Travel_Staff[[#This Row],['# Days]]))</f>
        <v>0</v>
      </c>
      <c r="N15" s="114" t="str">
        <f>IF(ISBLANK(Travel_Staff[[#This Row],['# Travelers]]),"","x")</f>
        <v/>
      </c>
      <c r="O15" s="64"/>
      <c r="P15" s="114" t="str">
        <f>IF(ISBLANK(Travel_Staff[[#This Row],['# Travelers]]),"","=")</f>
        <v/>
      </c>
      <c r="Q15" s="110">
        <f>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c r="R15" s="114" t="str">
        <f>IF(ISBLANK(Travel_Staff[[#This Row],['# Trips]]),"","x")</f>
        <v/>
      </c>
      <c r="S15" s="64"/>
      <c r="T15" s="114" t="str">
        <f>IF(ISBLANK(Travel_Staff[[#This Row],['# Trips]]),"","=")</f>
        <v/>
      </c>
      <c r="U15" s="92">
        <f>Travel_Staff[[#This Row],['# Trips]]*(Travel_Staff[[#This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row>
    <row r="16" spans="2:21" ht="15" customHeight="1">
      <c r="B16" s="65"/>
      <c r="C16" s="59"/>
      <c r="D16" s="63"/>
      <c r="E16" s="63"/>
      <c r="F16" s="60"/>
      <c r="G16" s="60"/>
      <c r="H16" s="60"/>
      <c r="I16" s="60"/>
      <c r="J16" s="114" t="str">
        <f>IF(ISBLANK(Travel_Staff[[#This Row],['# Days]]),"","x")</f>
        <v/>
      </c>
      <c r="K16" s="64"/>
      <c r="L16" s="114" t="str">
        <f>IF(ISBLANK(Travel_Staff[[#This Row],['# Days]]),"","=")</f>
        <v/>
      </c>
      <c r="M16" s="110">
        <f>SUM(Travel_Staff[[#This Row],[Intercity Travel 
(Total for flights, train etc.)]],(Travel_Staff[[#This Row],[Lodging 
(Per Night)]]*(Travel_Staff[[#This Row],['# Days]]-1)),(Travel_Staff[[#This Row],[Meals 
(Per Day)]]*Travel_Staff[[#This Row],['# Days]]),(Travel_Staff[[#This Row],[Ground Transport
(Per Day)]]*Travel_Staff[[#This Row],['# Days]]))</f>
        <v>0</v>
      </c>
      <c r="N16" s="114" t="str">
        <f>IF(ISBLANK(Travel_Staff[[#This Row],['# Travelers]]),"","x")</f>
        <v/>
      </c>
      <c r="O16" s="64"/>
      <c r="P16" s="114" t="str">
        <f>IF(ISBLANK(Travel_Staff[[#This Row],['# Travelers]]),"","=")</f>
        <v/>
      </c>
      <c r="Q16" s="110">
        <f>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c r="R16" s="114" t="str">
        <f>IF(ISBLANK(Travel_Staff[[#This Row],['# Trips]]),"","x")</f>
        <v/>
      </c>
      <c r="S16" s="64"/>
      <c r="T16" s="114" t="str">
        <f>IF(ISBLANK(Travel_Staff[[#This Row],['# Trips]]),"","=")</f>
        <v/>
      </c>
      <c r="U16" s="92">
        <f>Travel_Staff[[#This Row],['# Trips]]*(Travel_Staff[[#This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row>
    <row r="17" spans="2:21" ht="15" customHeight="1">
      <c r="B17" s="65"/>
      <c r="C17" s="59"/>
      <c r="D17" s="63"/>
      <c r="E17" s="63"/>
      <c r="F17" s="60"/>
      <c r="G17" s="60"/>
      <c r="H17" s="60"/>
      <c r="I17" s="60"/>
      <c r="J17" s="114" t="str">
        <f>IF(ISBLANK(Travel_Staff[[#This Row],['# Days]]),"","x")</f>
        <v/>
      </c>
      <c r="K17" s="64"/>
      <c r="L17" s="114" t="str">
        <f>IF(ISBLANK(Travel_Staff[[#This Row],['# Days]]),"","=")</f>
        <v/>
      </c>
      <c r="M17" s="110">
        <f>SUM(Travel_Staff[[#This Row],[Intercity Travel 
(Total for flights, train etc.)]],(Travel_Staff[[#This Row],[Lodging 
(Per Night)]]*(Travel_Staff[[#This Row],['# Days]]-1)),(Travel_Staff[[#This Row],[Meals 
(Per Day)]]*Travel_Staff[[#This Row],['# Days]]),(Travel_Staff[[#This Row],[Ground Transport
(Per Day)]]*Travel_Staff[[#This Row],['# Days]]))</f>
        <v>0</v>
      </c>
      <c r="N17" s="114" t="str">
        <f>IF(ISBLANK(Travel_Staff[[#This Row],['# Travelers]]),"","x")</f>
        <v/>
      </c>
      <c r="O17" s="64"/>
      <c r="P17" s="114" t="str">
        <f>IF(ISBLANK(Travel_Staff[[#This Row],['# Travelers]]),"","=")</f>
        <v/>
      </c>
      <c r="Q17" s="110">
        <f>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c r="R17" s="114" t="str">
        <f>IF(ISBLANK(Travel_Staff[[#This Row],['# Trips]]),"","x")</f>
        <v/>
      </c>
      <c r="S17" s="64"/>
      <c r="T17" s="114" t="str">
        <f>IF(ISBLANK(Travel_Staff[[#This Row],['# Trips]]),"","=")</f>
        <v/>
      </c>
      <c r="U17" s="92">
        <f>Travel_Staff[[#This Row],['# Trips]]*(Travel_Staff[[#This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row>
    <row r="18" spans="2:21" ht="15" customHeight="1">
      <c r="B18" s="65"/>
      <c r="C18" s="59"/>
      <c r="D18" s="63"/>
      <c r="E18" s="63"/>
      <c r="F18" s="60"/>
      <c r="G18" s="60"/>
      <c r="H18" s="60"/>
      <c r="I18" s="60"/>
      <c r="J18" s="114" t="str">
        <f>IF(ISBLANK(Travel_Staff[[#This Row],['# Days]]),"","x")</f>
        <v/>
      </c>
      <c r="K18" s="64"/>
      <c r="L18" s="114" t="str">
        <f>IF(ISBLANK(Travel_Staff[[#This Row],['# Days]]),"","=")</f>
        <v/>
      </c>
      <c r="M18" s="110">
        <f>SUM(Travel_Staff[[#This Row],[Intercity Travel 
(Total for flights, train etc.)]],(Travel_Staff[[#This Row],[Lodging 
(Per Night)]]*(Travel_Staff[[#This Row],['# Days]]-1)),(Travel_Staff[[#This Row],[Meals 
(Per Day)]]*Travel_Staff[[#This Row],['# Days]]),(Travel_Staff[[#This Row],[Ground Transport
(Per Day)]]*Travel_Staff[[#This Row],['# Days]]))</f>
        <v>0</v>
      </c>
      <c r="N18" s="114" t="str">
        <f>IF(ISBLANK(Travel_Staff[[#This Row],['# Travelers]]),"","x")</f>
        <v/>
      </c>
      <c r="O18" s="64"/>
      <c r="P18" s="114" t="str">
        <f>IF(ISBLANK(Travel_Staff[[#This Row],['# Travelers]]),"","=")</f>
        <v/>
      </c>
      <c r="Q18" s="110">
        <f>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c r="R18" s="114" t="str">
        <f>IF(ISBLANK(Travel_Staff[[#This Row],['# Trips]]),"","x")</f>
        <v/>
      </c>
      <c r="S18" s="64"/>
      <c r="T18" s="114" t="str">
        <f>IF(ISBLANK(Travel_Staff[[#This Row],['# Trips]]),"","=")</f>
        <v/>
      </c>
      <c r="U18" s="92">
        <f>Travel_Staff[[#This Row],['# Trips]]*(Travel_Staff[[#This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row>
    <row r="19" spans="2:21" ht="15" customHeight="1">
      <c r="B19" s="65"/>
      <c r="C19" s="59"/>
      <c r="D19" s="63"/>
      <c r="E19" s="63"/>
      <c r="F19" s="60"/>
      <c r="G19" s="60"/>
      <c r="H19" s="60"/>
      <c r="I19" s="60"/>
      <c r="J19" s="114" t="str">
        <f>IF(ISBLANK(Travel_Staff[[#This Row],['# Days]]),"","x")</f>
        <v/>
      </c>
      <c r="K19" s="64"/>
      <c r="L19" s="114" t="str">
        <f>IF(ISBLANK(Travel_Staff[[#This Row],['# Days]]),"","=")</f>
        <v/>
      </c>
      <c r="M19" s="110">
        <f>SUM(Travel_Staff[[#This Row],[Intercity Travel 
(Total for flights, train etc.)]],(Travel_Staff[[#This Row],[Lodging 
(Per Night)]]*(Travel_Staff[[#This Row],['# Days]]-1)),(Travel_Staff[[#This Row],[Meals 
(Per Day)]]*Travel_Staff[[#This Row],['# Days]]),(Travel_Staff[[#This Row],[Ground Transport
(Per Day)]]*Travel_Staff[[#This Row],['# Days]]))</f>
        <v>0</v>
      </c>
      <c r="N19" s="114" t="str">
        <f>IF(ISBLANK(Travel_Staff[[#This Row],['# Travelers]]),"","x")</f>
        <v/>
      </c>
      <c r="O19" s="64"/>
      <c r="P19" s="114" t="str">
        <f>IF(ISBLANK(Travel_Staff[[#This Row],['# Travelers]]),"","=")</f>
        <v/>
      </c>
      <c r="Q19" s="110">
        <f>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c r="R19" s="114" t="str">
        <f>IF(ISBLANK(Travel_Staff[[#This Row],['# Trips]]),"","x")</f>
        <v/>
      </c>
      <c r="S19" s="64"/>
      <c r="T19" s="114" t="str">
        <f>IF(ISBLANK(Travel_Staff[[#This Row],['# Trips]]),"","=")</f>
        <v/>
      </c>
      <c r="U19" s="92">
        <f>Travel_Staff[[#This Row],['# Trips]]*(Travel_Staff[[#This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row>
    <row r="20" spans="2:21" ht="15" customHeight="1">
      <c r="B20" s="65"/>
      <c r="C20" s="59"/>
      <c r="D20" s="63"/>
      <c r="E20" s="63"/>
      <c r="F20" s="60"/>
      <c r="G20" s="60"/>
      <c r="H20" s="60"/>
      <c r="I20" s="60"/>
      <c r="J20" s="114" t="str">
        <f>IF(ISBLANK(Travel_Staff[[#This Row],['# Days]]),"","x")</f>
        <v/>
      </c>
      <c r="K20" s="64"/>
      <c r="L20" s="114" t="str">
        <f>IF(ISBLANK(Travel_Staff[[#This Row],['# Days]]),"","=")</f>
        <v/>
      </c>
      <c r="M20" s="110">
        <f>SUM(Travel_Staff[[#This Row],[Intercity Travel 
(Total for flights, train etc.)]],(Travel_Staff[[#This Row],[Lodging 
(Per Night)]]*(Travel_Staff[[#This Row],['# Days]]-1)),(Travel_Staff[[#This Row],[Meals 
(Per Day)]]*Travel_Staff[[#This Row],['# Days]]),(Travel_Staff[[#This Row],[Ground Transport
(Per Day)]]*Travel_Staff[[#This Row],['# Days]]))</f>
        <v>0</v>
      </c>
      <c r="N20" s="114" t="str">
        <f>IF(ISBLANK(Travel_Staff[[#This Row],['# Travelers]]),"","x")</f>
        <v/>
      </c>
      <c r="O20" s="64"/>
      <c r="P20" s="114" t="str">
        <f>IF(ISBLANK(Travel_Staff[[#This Row],['# Travelers]]),"","=")</f>
        <v/>
      </c>
      <c r="Q20" s="110">
        <f>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c r="R20" s="114" t="str">
        <f>IF(ISBLANK(Travel_Staff[[#This Row],['# Trips]]),"","x")</f>
        <v/>
      </c>
      <c r="S20" s="64"/>
      <c r="T20" s="114" t="str">
        <f>IF(ISBLANK(Travel_Staff[[#This Row],['# Trips]]),"","=")</f>
        <v/>
      </c>
      <c r="U20" s="92">
        <f>Travel_Staff[[#This Row],['# Trips]]*(Travel_Staff[[#This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row>
    <row r="21" spans="2:21" ht="15" customHeight="1">
      <c r="B21" s="65"/>
      <c r="C21" s="59"/>
      <c r="D21" s="63"/>
      <c r="E21" s="63"/>
      <c r="F21" s="60"/>
      <c r="G21" s="60"/>
      <c r="H21" s="60"/>
      <c r="I21" s="60"/>
      <c r="J21" s="114" t="str">
        <f>IF(ISBLANK(Travel_Staff[[#This Row],['# Days]]),"","x")</f>
        <v/>
      </c>
      <c r="K21" s="64"/>
      <c r="L21" s="114" t="str">
        <f>IF(ISBLANK(Travel_Staff[[#This Row],['# Days]]),"","=")</f>
        <v/>
      </c>
      <c r="M21" s="110">
        <f>SUM(Travel_Staff[[#This Row],[Intercity Travel 
(Total for flights, train etc.)]],(Travel_Staff[[#This Row],[Lodging 
(Per Night)]]*(Travel_Staff[[#This Row],['# Days]]-1)),(Travel_Staff[[#This Row],[Meals 
(Per Day)]]*Travel_Staff[[#This Row],['# Days]]),(Travel_Staff[[#This Row],[Ground Transport
(Per Day)]]*Travel_Staff[[#This Row],['# Days]]))</f>
        <v>0</v>
      </c>
      <c r="N21" s="114" t="str">
        <f>IF(ISBLANK(Travel_Staff[[#This Row],['# Travelers]]),"","x")</f>
        <v/>
      </c>
      <c r="O21" s="64"/>
      <c r="P21" s="114" t="str">
        <f>IF(ISBLANK(Travel_Staff[[#This Row],['# Travelers]]),"","=")</f>
        <v/>
      </c>
      <c r="Q21" s="110">
        <f>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c r="R21" s="114" t="str">
        <f>IF(ISBLANK(Travel_Staff[[#This Row],['# Trips]]),"","x")</f>
        <v/>
      </c>
      <c r="S21" s="64"/>
      <c r="T21" s="114" t="str">
        <f>IF(ISBLANK(Travel_Staff[[#This Row],['# Trips]]),"","=")</f>
        <v/>
      </c>
      <c r="U21" s="92">
        <f>Travel_Staff[[#This Row],['# Trips]]*(Travel_Staff[[#This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row>
    <row r="22" spans="2:21" ht="15" customHeight="1">
      <c r="B22" s="65"/>
      <c r="C22" s="59"/>
      <c r="D22" s="63"/>
      <c r="E22" s="63"/>
      <c r="F22" s="60"/>
      <c r="G22" s="60"/>
      <c r="H22" s="60"/>
      <c r="I22" s="60"/>
      <c r="J22" s="114" t="str">
        <f>IF(ISBLANK(Travel_Staff[[#This Row],['# Days]]),"","x")</f>
        <v/>
      </c>
      <c r="K22" s="64"/>
      <c r="L22" s="114" t="str">
        <f>IF(ISBLANK(Travel_Staff[[#This Row],['# Days]]),"","=")</f>
        <v/>
      </c>
      <c r="M22" s="110">
        <f>SUM(Travel_Staff[[#This Row],[Intercity Travel 
(Total for flights, train etc.)]],(Travel_Staff[[#This Row],[Lodging 
(Per Night)]]*(Travel_Staff[[#This Row],['# Days]]-1)),(Travel_Staff[[#This Row],[Meals 
(Per Day)]]*Travel_Staff[[#This Row],['# Days]]),(Travel_Staff[[#This Row],[Ground Transport
(Per Day)]]*Travel_Staff[[#This Row],['# Days]]))</f>
        <v>0</v>
      </c>
      <c r="N22" s="114" t="str">
        <f>IF(ISBLANK(Travel_Staff[[#This Row],['# Travelers]]),"","x")</f>
        <v/>
      </c>
      <c r="O22" s="64"/>
      <c r="P22" s="114" t="str">
        <f>IF(ISBLANK(Travel_Staff[[#This Row],['# Travelers]]),"","=")</f>
        <v/>
      </c>
      <c r="Q22" s="110">
        <f>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c r="R22" s="114" t="str">
        <f>IF(ISBLANK(Travel_Staff[[#This Row],['# Trips]]),"","x")</f>
        <v/>
      </c>
      <c r="S22" s="64"/>
      <c r="T22" s="114" t="str">
        <f>IF(ISBLANK(Travel_Staff[[#This Row],['# Trips]]),"","=")</f>
        <v/>
      </c>
      <c r="U22" s="92">
        <f>Travel_Staff[[#This Row],['# Trips]]*(Travel_Staff[[#This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row>
    <row r="23" spans="2:21" ht="15" customHeight="1">
      <c r="B23" s="65"/>
      <c r="C23" s="59"/>
      <c r="D23" s="63"/>
      <c r="E23" s="63"/>
      <c r="F23" s="60"/>
      <c r="G23" s="60"/>
      <c r="H23" s="60"/>
      <c r="I23" s="60"/>
      <c r="J23" s="114" t="str">
        <f>IF(ISBLANK(Travel_Staff[[#This Row],['# Days]]),"","x")</f>
        <v/>
      </c>
      <c r="K23" s="64"/>
      <c r="L23" s="114" t="str">
        <f>IF(ISBLANK(Travel_Staff[[#This Row],['# Days]]),"","=")</f>
        <v/>
      </c>
      <c r="M23" s="110">
        <f>SUM(Travel_Staff[[#This Row],[Intercity Travel 
(Total for flights, train etc.)]],(Travel_Staff[[#This Row],[Lodging 
(Per Night)]]*(Travel_Staff[[#This Row],['# Days]]-1)),(Travel_Staff[[#This Row],[Meals 
(Per Day)]]*Travel_Staff[[#This Row],['# Days]]),(Travel_Staff[[#This Row],[Ground Transport
(Per Day)]]*Travel_Staff[[#This Row],['# Days]]))</f>
        <v>0</v>
      </c>
      <c r="N23" s="114" t="str">
        <f>IF(ISBLANK(Travel_Staff[[#This Row],['# Travelers]]),"","x")</f>
        <v/>
      </c>
      <c r="O23" s="64"/>
      <c r="P23" s="114" t="str">
        <f>IF(ISBLANK(Travel_Staff[[#This Row],['# Travelers]]),"","=")</f>
        <v/>
      </c>
      <c r="Q23" s="110">
        <f>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c r="R23" s="114" t="str">
        <f>IF(ISBLANK(Travel_Staff[[#This Row],['# Trips]]),"","x")</f>
        <v/>
      </c>
      <c r="S23" s="64"/>
      <c r="T23" s="114" t="str">
        <f>IF(ISBLANK(Travel_Staff[[#This Row],['# Trips]]),"","=")</f>
        <v/>
      </c>
      <c r="U23" s="92">
        <f>Travel_Staff[[#This Row],['# Trips]]*(Travel_Staff[[#This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row>
    <row r="24" spans="2:21" ht="15" customHeight="1">
      <c r="B24" s="65"/>
      <c r="C24" s="59"/>
      <c r="D24" s="63"/>
      <c r="E24" s="63"/>
      <c r="F24" s="60"/>
      <c r="G24" s="60"/>
      <c r="H24" s="60"/>
      <c r="I24" s="60"/>
      <c r="J24" s="114" t="str">
        <f>IF(ISBLANK(Travel_Staff[[#This Row],['# Days]]),"","x")</f>
        <v/>
      </c>
      <c r="K24" s="64"/>
      <c r="L24" s="114" t="str">
        <f>IF(ISBLANK(Travel_Staff[[#This Row],['# Days]]),"","=")</f>
        <v/>
      </c>
      <c r="M24" s="110">
        <f>SUM(Travel_Staff[[#This Row],[Intercity Travel 
(Total for flights, train etc.)]],(Travel_Staff[[#This Row],[Lodging 
(Per Night)]]*(Travel_Staff[[#This Row],['# Days]]-1)),(Travel_Staff[[#This Row],[Meals 
(Per Day)]]*Travel_Staff[[#This Row],['# Days]]),(Travel_Staff[[#This Row],[Ground Transport
(Per Day)]]*Travel_Staff[[#This Row],['# Days]]))</f>
        <v>0</v>
      </c>
      <c r="N24" s="114" t="str">
        <f>IF(ISBLANK(Travel_Staff[[#This Row],['# Travelers]]),"","x")</f>
        <v/>
      </c>
      <c r="O24" s="64"/>
      <c r="P24" s="114" t="str">
        <f>IF(ISBLANK(Travel_Staff[[#This Row],['# Travelers]]),"","=")</f>
        <v/>
      </c>
      <c r="Q24" s="110">
        <f>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c r="R24" s="114" t="str">
        <f>IF(ISBLANK(Travel_Staff[[#This Row],['# Trips]]),"","x")</f>
        <v/>
      </c>
      <c r="S24" s="64"/>
      <c r="T24" s="114" t="str">
        <f>IF(ISBLANK(Travel_Staff[[#This Row],['# Trips]]),"","=")</f>
        <v/>
      </c>
      <c r="U24" s="92">
        <f>Travel_Staff[[#This Row],['# Trips]]*(Travel_Staff[[#This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row>
    <row r="25" spans="2:21" ht="15" customHeight="1">
      <c r="B25" s="65"/>
      <c r="C25" s="59"/>
      <c r="D25" s="63"/>
      <c r="E25" s="63"/>
      <c r="F25" s="60"/>
      <c r="G25" s="60"/>
      <c r="H25" s="60"/>
      <c r="I25" s="60"/>
      <c r="J25" s="114" t="str">
        <f>IF(ISBLANK(Travel_Staff[[#This Row],['# Days]]),"","x")</f>
        <v/>
      </c>
      <c r="K25" s="64"/>
      <c r="L25" s="114" t="str">
        <f>IF(ISBLANK(Travel_Staff[[#This Row],['# Days]]),"","=")</f>
        <v/>
      </c>
      <c r="M25" s="110">
        <f>SUM(Travel_Staff[[#This Row],[Intercity Travel 
(Total for flights, train etc.)]],(Travel_Staff[[#This Row],[Lodging 
(Per Night)]]*(Travel_Staff[[#This Row],['# Days]]-1)),(Travel_Staff[[#This Row],[Meals 
(Per Day)]]*Travel_Staff[[#This Row],['# Days]]),(Travel_Staff[[#This Row],[Ground Transport
(Per Day)]]*Travel_Staff[[#This Row],['# Days]]))</f>
        <v>0</v>
      </c>
      <c r="N25" s="114" t="str">
        <f>IF(ISBLANK(Travel_Staff[[#This Row],['# Travelers]]),"","x")</f>
        <v/>
      </c>
      <c r="O25" s="64"/>
      <c r="P25" s="114" t="str">
        <f>IF(ISBLANK(Travel_Staff[[#This Row],['# Travelers]]),"","=")</f>
        <v/>
      </c>
      <c r="Q25" s="110">
        <f>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c r="R25" s="114" t="str">
        <f>IF(ISBLANK(Travel_Staff[[#This Row],['# Trips]]),"","x")</f>
        <v/>
      </c>
      <c r="S25" s="64"/>
      <c r="T25" s="114" t="str">
        <f>IF(ISBLANK(Travel_Staff[[#This Row],['# Trips]]),"","=")</f>
        <v/>
      </c>
      <c r="U25" s="92">
        <f>Travel_Staff[[#This Row],['# Trips]]*(Travel_Staff[[#This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row>
    <row r="26" spans="2:21" ht="15" customHeight="1">
      <c r="B26" s="65"/>
      <c r="C26" s="59"/>
      <c r="D26" s="63"/>
      <c r="E26" s="63"/>
      <c r="F26" s="60"/>
      <c r="G26" s="60"/>
      <c r="H26" s="60"/>
      <c r="I26" s="60"/>
      <c r="J26" s="114" t="str">
        <f>IF(ISBLANK(Travel_Staff[[#This Row],['# Days]]),"","x")</f>
        <v/>
      </c>
      <c r="K26" s="64"/>
      <c r="L26" s="114" t="str">
        <f>IF(ISBLANK(Travel_Staff[[#This Row],['# Days]]),"","=")</f>
        <v/>
      </c>
      <c r="M26" s="110">
        <f>SUM(Travel_Staff[[#This Row],[Intercity Travel 
(Total for flights, train etc.)]],(Travel_Staff[[#This Row],[Lodging 
(Per Night)]]*(Travel_Staff[[#This Row],['# Days]]-1)),(Travel_Staff[[#This Row],[Meals 
(Per Day)]]*Travel_Staff[[#This Row],['# Days]]),(Travel_Staff[[#This Row],[Ground Transport
(Per Day)]]*Travel_Staff[[#This Row],['# Days]]))</f>
        <v>0</v>
      </c>
      <c r="N26" s="114" t="str">
        <f>IF(ISBLANK(Travel_Staff[[#This Row],['# Travelers]]),"","x")</f>
        <v/>
      </c>
      <c r="O26" s="64"/>
      <c r="P26" s="114" t="str">
        <f>IF(ISBLANK(Travel_Staff[[#This Row],['# Travelers]]),"","=")</f>
        <v/>
      </c>
      <c r="Q26" s="110">
        <f>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c r="R26" s="114" t="str">
        <f>IF(ISBLANK(Travel_Staff[[#This Row],['# Trips]]),"","x")</f>
        <v/>
      </c>
      <c r="S26" s="64"/>
      <c r="T26" s="114" t="str">
        <f>IF(ISBLANK(Travel_Staff[[#This Row],['# Trips]]),"","=")</f>
        <v/>
      </c>
      <c r="U26" s="92">
        <f>Travel_Staff[[#This Row],['# Trips]]*(Travel_Staff[[#This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row>
    <row r="27" spans="2:21" ht="15" customHeight="1">
      <c r="B27" s="65"/>
      <c r="C27" s="59"/>
      <c r="D27" s="63"/>
      <c r="E27" s="63"/>
      <c r="F27" s="60"/>
      <c r="G27" s="60"/>
      <c r="H27" s="60"/>
      <c r="I27" s="60"/>
      <c r="J27" s="115" t="str">
        <f>IF(ISBLANK(Travel_Staff[[#This Row],['# Days]]),"","x")</f>
        <v/>
      </c>
      <c r="K27" s="64"/>
      <c r="L27" s="115" t="str">
        <f>IF(ISBLANK(Travel_Staff[[#This Row],['# Days]]),"","=")</f>
        <v/>
      </c>
      <c r="M27" s="110">
        <f>SUM(Travel_Staff[[#This Row],[Intercity Travel 
(Total for flights, train etc.)]],(Travel_Staff[[#This Row],[Lodging 
(Per Night)]]*(Travel_Staff[[#This Row],['# Days]]-1)),(Travel_Staff[[#This Row],[Meals 
(Per Day)]]*Travel_Staff[[#This Row],['# Days]]),(Travel_Staff[[#This Row],[Ground Transport
(Per Day)]]*Travel_Staff[[#This Row],['# Days]]))</f>
        <v>0</v>
      </c>
      <c r="N27" s="115" t="str">
        <f>IF(ISBLANK(Travel_Staff[[#This Row],['# Travelers]]),"","x")</f>
        <v/>
      </c>
      <c r="O27" s="64"/>
      <c r="P27" s="115" t="str">
        <f>IF(ISBLANK(Travel_Staff[[#This Row],['# Travelers]]),"","=")</f>
        <v/>
      </c>
      <c r="Q27" s="110">
        <f>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c r="R27" s="115" t="str">
        <f>IF(ISBLANK(Travel_Staff[[#This Row],['# Trips]]),"","x")</f>
        <v/>
      </c>
      <c r="S27" s="64"/>
      <c r="T27" s="115" t="str">
        <f>IF(ISBLANK(Travel_Staff[[#This Row],['# Trips]]),"","=")</f>
        <v/>
      </c>
      <c r="U27" s="92">
        <f>Travel_Staff[[#This Row],['# Trips]]*(Travel_Staff[[#This Row],['# Travelers]]*SUM(Travel_Staff[[#This Row],[Intercity Travel 
(Total for flights, train etc.)]],(Travel_Staff[[#This Row],[Lodging 
(Per Night)]]*(Travel_Staff[[#This Row],['# Days]]-1)),(Travel_Staff[[#This Row],[Meals 
(Per Day)]]*Travel_Staff[[#This Row],['# Days]]),(Travel_Staff[[#This Row],[Ground Transport
(Per Day)]]*Travel_Staff[[#This Row],['# Days]])))</f>
        <v>0</v>
      </c>
    </row>
    <row r="28" spans="2:21" ht="15" customHeight="1">
      <c r="B28" s="45" t="s">
        <v>21</v>
      </c>
      <c r="C28" s="1"/>
      <c r="D28" s="1"/>
      <c r="E28" s="1"/>
      <c r="F28" s="1"/>
      <c r="G28" s="1"/>
      <c r="H28" s="1"/>
      <c r="I28" s="1"/>
      <c r="J28" s="1"/>
      <c r="K28" s="1"/>
      <c r="L28" s="1"/>
      <c r="M28" s="111"/>
      <c r="N28" s="1"/>
      <c r="O28" s="1"/>
      <c r="P28" s="1"/>
      <c r="Q28" s="111"/>
      <c r="R28" s="74"/>
      <c r="S28" s="1"/>
      <c r="T28" s="1"/>
      <c r="U28" s="95">
        <f>SUBTOTAL(109,Travel_Staff[TOTAL])</f>
        <v>0</v>
      </c>
    </row>
    <row r="29" spans="2:21"/>
    <row r="30" spans="2:21" s="93" customFormat="1" ht="16.5" customHeight="1">
      <c r="B30" s="158" t="s">
        <v>16</v>
      </c>
      <c r="C30" s="159"/>
      <c r="D30" s="98"/>
      <c r="E30" s="153">
        <f>Travel_Sub[[#Totals],[TOTAL]]</f>
        <v>0</v>
      </c>
      <c r="F30" s="153"/>
      <c r="G30" s="100"/>
      <c r="H30" s="100"/>
      <c r="I30" s="100"/>
      <c r="J30" s="100"/>
      <c r="K30" s="100"/>
      <c r="L30" s="100"/>
      <c r="M30" s="100"/>
      <c r="N30" s="100"/>
      <c r="O30" s="100"/>
      <c r="P30" s="100"/>
      <c r="Q30" s="100"/>
      <c r="R30" s="100"/>
      <c r="S30" s="100"/>
      <c r="T30" s="100"/>
      <c r="U30" s="101"/>
    </row>
    <row r="31" spans="2:21" ht="30" customHeight="1">
      <c r="B31" s="58" t="s">
        <v>60</v>
      </c>
      <c r="C31" s="58" t="s">
        <v>41</v>
      </c>
      <c r="D31" s="58" t="s">
        <v>42</v>
      </c>
      <c r="E31" s="58" t="s">
        <v>43</v>
      </c>
      <c r="F31" s="62" t="s">
        <v>44</v>
      </c>
      <c r="G31" s="62" t="s">
        <v>45</v>
      </c>
      <c r="H31" s="62" t="s">
        <v>46</v>
      </c>
      <c r="I31" s="62" t="s">
        <v>47</v>
      </c>
      <c r="J31" s="113" t="s">
        <v>48</v>
      </c>
      <c r="K31" s="58" t="s">
        <v>49</v>
      </c>
      <c r="L31" s="113" t="s">
        <v>50</v>
      </c>
      <c r="M31" s="58" t="s">
        <v>51</v>
      </c>
      <c r="N31" s="113" t="s">
        <v>52</v>
      </c>
      <c r="O31" s="58" t="s">
        <v>53</v>
      </c>
      <c r="P31" s="113" t="s">
        <v>54</v>
      </c>
      <c r="Q31" s="58" t="s">
        <v>55</v>
      </c>
      <c r="R31" s="113" t="s">
        <v>56</v>
      </c>
      <c r="S31" s="58" t="s">
        <v>57</v>
      </c>
      <c r="T31" s="113" t="s">
        <v>58</v>
      </c>
      <c r="U31" s="124" t="s">
        <v>59</v>
      </c>
    </row>
    <row r="32" spans="2:21" ht="15" customHeight="1">
      <c r="B32" s="63"/>
      <c r="C32" s="59"/>
      <c r="D32" s="63"/>
      <c r="E32" s="63"/>
      <c r="F32" s="60"/>
      <c r="G32" s="60"/>
      <c r="H32" s="60"/>
      <c r="I32" s="60"/>
      <c r="J32" s="114" t="str">
        <f>IF(ISBLANK(Travel_Sub[[#This Row],['# Days]]),"","x")</f>
        <v/>
      </c>
      <c r="K32" s="64"/>
      <c r="L32" s="114" t="str">
        <f>IF(ISBLANK(Travel_Sub[[#This Row],['# Days]]),"","=")</f>
        <v/>
      </c>
      <c r="M32" s="110">
        <f>SUM(Travel_Sub[[#This Row],[Intercity Travel 
(Total for flights, train etc.)]],(Travel_Sub[[#This Row],[Lodging 
(Per Night)]]*(Travel_Sub[[#This Row],['# Days]]-1)),(Travel_Sub[[#This Row],[Meals 
(Per Day)]]*Travel_Sub[[#This Row],['# Days]]),(Travel_Sub[[#This Row],[Ground Transport
(Per Day)]]*Travel_Sub[[#This Row],['# Days]]))</f>
        <v>0</v>
      </c>
      <c r="N32" s="114" t="str">
        <f>IF(ISBLANK(Travel_Sub[[#This Row],['# Travelers]]),"","x")</f>
        <v/>
      </c>
      <c r="O32" s="64"/>
      <c r="P32" s="114" t="str">
        <f>IF(ISBLANK(Travel_Sub[[#This Row],['# Travelers]]),"","=")</f>
        <v/>
      </c>
      <c r="Q32" s="110">
        <f>Travel_Sub[[#This Row],['# Travelers]]*SUM(Travel_Sub[[#This Row],[Intercity Travel 
(Total for flights, train etc.)]],(Travel_Sub[[#This Row],[Lodging 
(Per Night)]]*(Travel_Sub[[#This Row],['# Days]]-1)),(Travel_Sub[[#This Row],[Meals 
(Per Day)]]*Travel_Sub[[#This Row],['# Days]]),(Travel_Sub[[#This Row],[Ground Transport
(Per Day)]]*Travel_Sub[[#This Row],['# Days]]))</f>
        <v>0</v>
      </c>
      <c r="R32" s="114" t="str">
        <f>IF(ISBLANK(Travel_Sub[[#This Row],['# Trips]]),"","x")</f>
        <v/>
      </c>
      <c r="S32" s="64"/>
      <c r="T32" s="114" t="str">
        <f>IF(ISBLANK(Travel_Sub[[#This Row],['# Trips]]),"","=")</f>
        <v/>
      </c>
      <c r="U32" s="92">
        <f>Travel_Sub[[#This Row],['# Trips]]*(Travel_Sub[[#This Row],['# Travelers]]*SUM(Travel_Sub[[#This Row],[Intercity Travel 
(Total for flights, train etc.)]],(Travel_Sub[[#This Row],[Lodging 
(Per Night)]]*(Travel_Sub[[#This Row],['# Days]]-1)),(Travel_Sub[[#This Row],[Meals 
(Per Day)]]*Travel_Sub[[#This Row],['# Days]]),(Travel_Sub[[#This Row],[Ground Transport
(Per Day)]]*Travel_Sub[[#This Row],['# Days]])))</f>
        <v>0</v>
      </c>
    </row>
    <row r="33" spans="2:21" ht="15" customHeight="1">
      <c r="B33" s="63"/>
      <c r="C33" s="59"/>
      <c r="D33" s="63"/>
      <c r="E33" s="63"/>
      <c r="F33" s="60"/>
      <c r="G33" s="60"/>
      <c r="H33" s="60"/>
      <c r="I33" s="60"/>
      <c r="J33" s="114" t="str">
        <f>IF(ISBLANK(Travel_Sub[[#This Row],['# Days]]),"","x")</f>
        <v/>
      </c>
      <c r="K33" s="64"/>
      <c r="L33" s="114" t="str">
        <f>IF(ISBLANK(Travel_Sub[[#This Row],['# Days]]),"","=")</f>
        <v/>
      </c>
      <c r="M33" s="110">
        <f>SUM(Travel_Sub[[#This Row],[Intercity Travel 
(Total for flights, train etc.)]],(Travel_Sub[[#This Row],[Lodging 
(Per Night)]]*(Travel_Sub[[#This Row],['# Days]]-1)),(Travel_Sub[[#This Row],[Meals 
(Per Day)]]*Travel_Sub[[#This Row],['# Days]]),(Travel_Sub[[#This Row],[Ground Transport
(Per Day)]]*Travel_Sub[[#This Row],['# Days]]))</f>
        <v>0</v>
      </c>
      <c r="N33" s="114" t="str">
        <f>IF(ISBLANK(Travel_Sub[[#This Row],['# Travelers]]),"","x")</f>
        <v/>
      </c>
      <c r="O33" s="64"/>
      <c r="P33" s="114" t="str">
        <f>IF(ISBLANK(Travel_Sub[[#This Row],['# Travelers]]),"","=")</f>
        <v/>
      </c>
      <c r="Q33" s="110">
        <f>Travel_Sub[[#This Row],['# Travelers]]*SUM(Travel_Sub[[#This Row],[Intercity Travel 
(Total for flights, train etc.)]],(Travel_Sub[[#This Row],[Lodging 
(Per Night)]]*(Travel_Sub[[#This Row],['# Days]]-1)),(Travel_Sub[[#This Row],[Meals 
(Per Day)]]*Travel_Sub[[#This Row],['# Days]]),(Travel_Sub[[#This Row],[Ground Transport
(Per Day)]]*Travel_Sub[[#This Row],['# Days]]))</f>
        <v>0</v>
      </c>
      <c r="R33" s="114" t="str">
        <f>IF(ISBLANK(Travel_Sub[[#This Row],['# Trips]]),"","x")</f>
        <v/>
      </c>
      <c r="S33" s="64"/>
      <c r="T33" s="114" t="str">
        <f>IF(ISBLANK(Travel_Sub[[#This Row],['# Trips]]),"","=")</f>
        <v/>
      </c>
      <c r="U33" s="92">
        <f>Travel_Sub[[#This Row],['# Trips]]*(Travel_Sub[[#This Row],['# Travelers]]*SUM(Travel_Sub[[#This Row],[Intercity Travel 
(Total for flights, train etc.)]],(Travel_Sub[[#This Row],[Lodging 
(Per Night)]]*(Travel_Sub[[#This Row],['# Days]]-1)),(Travel_Sub[[#This Row],[Meals 
(Per Day)]]*Travel_Sub[[#This Row],['# Days]]),(Travel_Sub[[#This Row],[Ground Transport
(Per Day)]]*Travel_Sub[[#This Row],['# Days]])))</f>
        <v>0</v>
      </c>
    </row>
    <row r="34" spans="2:21" ht="15" customHeight="1">
      <c r="B34" s="63"/>
      <c r="C34" s="59"/>
      <c r="D34" s="63"/>
      <c r="E34" s="63"/>
      <c r="F34" s="60"/>
      <c r="G34" s="60"/>
      <c r="H34" s="60"/>
      <c r="I34" s="60"/>
      <c r="J34" s="114" t="str">
        <f>IF(ISBLANK(Travel_Sub[[#This Row],['# Days]]),"","x")</f>
        <v/>
      </c>
      <c r="K34" s="64"/>
      <c r="L34" s="114" t="str">
        <f>IF(ISBLANK(Travel_Sub[[#This Row],['# Days]]),"","=")</f>
        <v/>
      </c>
      <c r="M34" s="110">
        <f>SUM(Travel_Sub[[#This Row],[Intercity Travel 
(Total for flights, train etc.)]],(Travel_Sub[[#This Row],[Lodging 
(Per Night)]]*(Travel_Sub[[#This Row],['# Days]]-1)),(Travel_Sub[[#This Row],[Meals 
(Per Day)]]*Travel_Sub[[#This Row],['# Days]]),(Travel_Sub[[#This Row],[Ground Transport
(Per Day)]]*Travel_Sub[[#This Row],['# Days]]))</f>
        <v>0</v>
      </c>
      <c r="N34" s="114" t="str">
        <f>IF(ISBLANK(Travel_Sub[[#This Row],['# Travelers]]),"","x")</f>
        <v/>
      </c>
      <c r="O34" s="64"/>
      <c r="P34" s="114" t="str">
        <f>IF(ISBLANK(Travel_Sub[[#This Row],['# Travelers]]),"","=")</f>
        <v/>
      </c>
      <c r="Q34" s="110">
        <f>Travel_Sub[[#This Row],['# Travelers]]*SUM(Travel_Sub[[#This Row],[Intercity Travel 
(Total for flights, train etc.)]],(Travel_Sub[[#This Row],[Lodging 
(Per Night)]]*(Travel_Sub[[#This Row],['# Days]]-1)),(Travel_Sub[[#This Row],[Meals 
(Per Day)]]*Travel_Sub[[#This Row],['# Days]]),(Travel_Sub[[#This Row],[Ground Transport
(Per Day)]]*Travel_Sub[[#This Row],['# Days]]))</f>
        <v>0</v>
      </c>
      <c r="R34" s="114" t="str">
        <f>IF(ISBLANK(Travel_Sub[[#This Row],['# Trips]]),"","x")</f>
        <v/>
      </c>
      <c r="S34" s="64"/>
      <c r="T34" s="114" t="str">
        <f>IF(ISBLANK(Travel_Sub[[#This Row],['# Trips]]),"","=")</f>
        <v/>
      </c>
      <c r="U34" s="92">
        <f>Travel_Sub[[#This Row],['# Trips]]*(Travel_Sub[[#This Row],['# Travelers]]*SUM(Travel_Sub[[#This Row],[Intercity Travel 
(Total for flights, train etc.)]],(Travel_Sub[[#This Row],[Lodging 
(Per Night)]]*(Travel_Sub[[#This Row],['# Days]]-1)),(Travel_Sub[[#This Row],[Meals 
(Per Day)]]*Travel_Sub[[#This Row],['# Days]]),(Travel_Sub[[#This Row],[Ground Transport
(Per Day)]]*Travel_Sub[[#This Row],['# Days]])))</f>
        <v>0</v>
      </c>
    </row>
    <row r="35" spans="2:21" ht="15" customHeight="1">
      <c r="B35" s="63"/>
      <c r="C35" s="59"/>
      <c r="D35" s="63"/>
      <c r="E35" s="63"/>
      <c r="F35" s="60"/>
      <c r="G35" s="60"/>
      <c r="H35" s="60"/>
      <c r="I35" s="60"/>
      <c r="J35" s="114" t="str">
        <f>IF(ISBLANK(Travel_Sub[[#This Row],['# Days]]),"","x")</f>
        <v/>
      </c>
      <c r="K35" s="64"/>
      <c r="L35" s="114" t="str">
        <f>IF(ISBLANK(Travel_Sub[[#This Row],['# Days]]),"","=")</f>
        <v/>
      </c>
      <c r="M35" s="110">
        <f>SUM(Travel_Sub[[#This Row],[Intercity Travel 
(Total for flights, train etc.)]],(Travel_Sub[[#This Row],[Lodging 
(Per Night)]]*(Travel_Sub[[#This Row],['# Days]]-1)),(Travel_Sub[[#This Row],[Meals 
(Per Day)]]*Travel_Sub[[#This Row],['# Days]]),(Travel_Sub[[#This Row],[Ground Transport
(Per Day)]]*Travel_Sub[[#This Row],['# Days]]))</f>
        <v>0</v>
      </c>
      <c r="N35" s="114" t="str">
        <f>IF(ISBLANK(Travel_Sub[[#This Row],['# Travelers]]),"","x")</f>
        <v/>
      </c>
      <c r="O35" s="64"/>
      <c r="P35" s="114" t="str">
        <f>IF(ISBLANK(Travel_Sub[[#This Row],['# Travelers]]),"","=")</f>
        <v/>
      </c>
      <c r="Q35" s="110">
        <f>Travel_Sub[[#This Row],['# Travelers]]*SUM(Travel_Sub[[#This Row],[Intercity Travel 
(Total for flights, train etc.)]],(Travel_Sub[[#This Row],[Lodging 
(Per Night)]]*(Travel_Sub[[#This Row],['# Days]]-1)),(Travel_Sub[[#This Row],[Meals 
(Per Day)]]*Travel_Sub[[#This Row],['# Days]]),(Travel_Sub[[#This Row],[Ground Transport
(Per Day)]]*Travel_Sub[[#This Row],['# Days]]))</f>
        <v>0</v>
      </c>
      <c r="R35" s="114" t="str">
        <f>IF(ISBLANK(Travel_Sub[[#This Row],['# Trips]]),"","x")</f>
        <v/>
      </c>
      <c r="S35" s="64"/>
      <c r="T35" s="114" t="str">
        <f>IF(ISBLANK(Travel_Sub[[#This Row],['# Trips]]),"","=")</f>
        <v/>
      </c>
      <c r="U35" s="92">
        <f>Travel_Sub[[#This Row],['# Trips]]*(Travel_Sub[[#This Row],['# Travelers]]*SUM(Travel_Sub[[#This Row],[Intercity Travel 
(Total for flights, train etc.)]],(Travel_Sub[[#This Row],[Lodging 
(Per Night)]]*(Travel_Sub[[#This Row],['# Days]]-1)),(Travel_Sub[[#This Row],[Meals 
(Per Day)]]*Travel_Sub[[#This Row],['# Days]]),(Travel_Sub[[#This Row],[Ground Transport
(Per Day)]]*Travel_Sub[[#This Row],['# Days]])))</f>
        <v>0</v>
      </c>
    </row>
    <row r="36" spans="2:21" ht="15" customHeight="1">
      <c r="B36" s="65"/>
      <c r="C36" s="59"/>
      <c r="D36" s="63"/>
      <c r="E36" s="63"/>
      <c r="F36" s="60"/>
      <c r="G36" s="60"/>
      <c r="H36" s="60"/>
      <c r="I36" s="60"/>
      <c r="J36" s="114" t="str">
        <f>IF(ISBLANK(Travel_Sub[[#This Row],['# Days]]),"","x")</f>
        <v/>
      </c>
      <c r="K36" s="64"/>
      <c r="L36" s="114" t="str">
        <f>IF(ISBLANK(Travel_Sub[[#This Row],['# Days]]),"","=")</f>
        <v/>
      </c>
      <c r="M36" s="110">
        <f>SUM(Travel_Sub[[#This Row],[Intercity Travel 
(Total for flights, train etc.)]],(Travel_Sub[[#This Row],[Lodging 
(Per Night)]]*(Travel_Sub[[#This Row],['# Days]]-1)),(Travel_Sub[[#This Row],[Meals 
(Per Day)]]*Travel_Sub[[#This Row],['# Days]]),(Travel_Sub[[#This Row],[Ground Transport
(Per Day)]]*Travel_Sub[[#This Row],['# Days]]))</f>
        <v>0</v>
      </c>
      <c r="N36" s="114" t="str">
        <f>IF(ISBLANK(Travel_Sub[[#This Row],['# Travelers]]),"","x")</f>
        <v/>
      </c>
      <c r="O36" s="64"/>
      <c r="P36" s="114" t="str">
        <f>IF(ISBLANK(Travel_Sub[[#This Row],['# Travelers]]),"","=")</f>
        <v/>
      </c>
      <c r="Q36" s="110">
        <f>Travel_Sub[[#This Row],['# Travelers]]*SUM(Travel_Sub[[#This Row],[Intercity Travel 
(Total for flights, train etc.)]],(Travel_Sub[[#This Row],[Lodging 
(Per Night)]]*(Travel_Sub[[#This Row],['# Days]]-1)),(Travel_Sub[[#This Row],[Meals 
(Per Day)]]*Travel_Sub[[#This Row],['# Days]]),(Travel_Sub[[#This Row],[Ground Transport
(Per Day)]]*Travel_Sub[[#This Row],['# Days]]))</f>
        <v>0</v>
      </c>
      <c r="R36" s="114" t="str">
        <f>IF(ISBLANK(Travel_Sub[[#This Row],['# Trips]]),"","x")</f>
        <v/>
      </c>
      <c r="S36" s="64"/>
      <c r="T36" s="114" t="str">
        <f>IF(ISBLANK(Travel_Sub[[#This Row],['# Trips]]),"","=")</f>
        <v/>
      </c>
      <c r="U36" s="92">
        <f>Travel_Sub[[#This Row],['# Trips]]*(Travel_Sub[[#This Row],['# Travelers]]*SUM(Travel_Sub[[#This Row],[Intercity Travel 
(Total for flights, train etc.)]],(Travel_Sub[[#This Row],[Lodging 
(Per Night)]]*(Travel_Sub[[#This Row],['# Days]]-1)),(Travel_Sub[[#This Row],[Meals 
(Per Day)]]*Travel_Sub[[#This Row],['# Days]]),(Travel_Sub[[#This Row],[Ground Transport
(Per Day)]]*Travel_Sub[[#This Row],['# Days]])))</f>
        <v>0</v>
      </c>
    </row>
    <row r="37" spans="2:21" ht="15" customHeight="1">
      <c r="B37" s="65"/>
      <c r="C37" s="59"/>
      <c r="D37" s="63"/>
      <c r="E37" s="63"/>
      <c r="F37" s="60"/>
      <c r="G37" s="60"/>
      <c r="H37" s="60"/>
      <c r="I37" s="60"/>
      <c r="J37" s="114" t="str">
        <f>IF(ISBLANK(Travel_Sub[[#This Row],['# Days]]),"","x")</f>
        <v/>
      </c>
      <c r="K37" s="64"/>
      <c r="L37" s="114" t="str">
        <f>IF(ISBLANK(Travel_Sub[[#This Row],['# Days]]),"","=")</f>
        <v/>
      </c>
      <c r="M37" s="110">
        <f>SUM(Travel_Sub[[#This Row],[Intercity Travel 
(Total for flights, train etc.)]],(Travel_Sub[[#This Row],[Lodging 
(Per Night)]]*(Travel_Sub[[#This Row],['# Days]]-1)),(Travel_Sub[[#This Row],[Meals 
(Per Day)]]*Travel_Sub[[#This Row],['# Days]]),(Travel_Sub[[#This Row],[Ground Transport
(Per Day)]]*Travel_Sub[[#This Row],['# Days]]))</f>
        <v>0</v>
      </c>
      <c r="N37" s="114" t="str">
        <f>IF(ISBLANK(Travel_Sub[[#This Row],['# Travelers]]),"","x")</f>
        <v/>
      </c>
      <c r="O37" s="64"/>
      <c r="P37" s="114" t="str">
        <f>IF(ISBLANK(Travel_Sub[[#This Row],['# Travelers]]),"","=")</f>
        <v/>
      </c>
      <c r="Q37" s="110">
        <f>Travel_Sub[[#This Row],['# Travelers]]*SUM(Travel_Sub[[#This Row],[Intercity Travel 
(Total for flights, train etc.)]],(Travel_Sub[[#This Row],[Lodging 
(Per Night)]]*(Travel_Sub[[#This Row],['# Days]]-1)),(Travel_Sub[[#This Row],[Meals 
(Per Day)]]*Travel_Sub[[#This Row],['# Days]]),(Travel_Sub[[#This Row],[Ground Transport
(Per Day)]]*Travel_Sub[[#This Row],['# Days]]))</f>
        <v>0</v>
      </c>
      <c r="R37" s="114" t="str">
        <f>IF(ISBLANK(Travel_Sub[[#This Row],['# Trips]]),"","x")</f>
        <v/>
      </c>
      <c r="S37" s="64"/>
      <c r="T37" s="114" t="str">
        <f>IF(ISBLANK(Travel_Sub[[#This Row],['# Trips]]),"","=")</f>
        <v/>
      </c>
      <c r="U37" s="92">
        <f>Travel_Sub[[#This Row],['# Trips]]*(Travel_Sub[[#This Row],['# Travelers]]*SUM(Travel_Sub[[#This Row],[Intercity Travel 
(Total for flights, train etc.)]],(Travel_Sub[[#This Row],[Lodging 
(Per Night)]]*(Travel_Sub[[#This Row],['# Days]]-1)),(Travel_Sub[[#This Row],[Meals 
(Per Day)]]*Travel_Sub[[#This Row],['# Days]]),(Travel_Sub[[#This Row],[Ground Transport
(Per Day)]]*Travel_Sub[[#This Row],['# Days]])))</f>
        <v>0</v>
      </c>
    </row>
    <row r="38" spans="2:21" ht="15" customHeight="1">
      <c r="B38" s="65"/>
      <c r="C38" s="59"/>
      <c r="D38" s="63"/>
      <c r="E38" s="63"/>
      <c r="F38" s="60"/>
      <c r="G38" s="60"/>
      <c r="H38" s="60"/>
      <c r="I38" s="60"/>
      <c r="J38" s="114" t="str">
        <f>IF(ISBLANK(Travel_Sub[[#This Row],['# Days]]),"","x")</f>
        <v/>
      </c>
      <c r="K38" s="64"/>
      <c r="L38" s="114" t="str">
        <f>IF(ISBLANK(Travel_Sub[[#This Row],['# Days]]),"","=")</f>
        <v/>
      </c>
      <c r="M38" s="110">
        <f>SUM(Travel_Sub[[#This Row],[Intercity Travel 
(Total for flights, train etc.)]],(Travel_Sub[[#This Row],[Lodging 
(Per Night)]]*(Travel_Sub[[#This Row],['# Days]]-1)),(Travel_Sub[[#This Row],[Meals 
(Per Day)]]*Travel_Sub[[#This Row],['# Days]]),(Travel_Sub[[#This Row],[Ground Transport
(Per Day)]]*Travel_Sub[[#This Row],['# Days]]))</f>
        <v>0</v>
      </c>
      <c r="N38" s="114" t="str">
        <f>IF(ISBLANK(Travel_Sub[[#This Row],['# Travelers]]),"","x")</f>
        <v/>
      </c>
      <c r="O38" s="64"/>
      <c r="P38" s="114" t="str">
        <f>IF(ISBLANK(Travel_Sub[[#This Row],['# Travelers]]),"","=")</f>
        <v/>
      </c>
      <c r="Q38" s="110">
        <f>Travel_Sub[[#This Row],['# Travelers]]*SUM(Travel_Sub[[#This Row],[Intercity Travel 
(Total for flights, train etc.)]],(Travel_Sub[[#This Row],[Lodging 
(Per Night)]]*(Travel_Sub[[#This Row],['# Days]]-1)),(Travel_Sub[[#This Row],[Meals 
(Per Day)]]*Travel_Sub[[#This Row],['# Days]]),(Travel_Sub[[#This Row],[Ground Transport
(Per Day)]]*Travel_Sub[[#This Row],['# Days]]))</f>
        <v>0</v>
      </c>
      <c r="R38" s="114" t="str">
        <f>IF(ISBLANK(Travel_Sub[[#This Row],['# Trips]]),"","x")</f>
        <v/>
      </c>
      <c r="S38" s="64"/>
      <c r="T38" s="114" t="str">
        <f>IF(ISBLANK(Travel_Sub[[#This Row],['# Trips]]),"","=")</f>
        <v/>
      </c>
      <c r="U38" s="92">
        <f>Travel_Sub[[#This Row],['# Trips]]*(Travel_Sub[[#This Row],['# Travelers]]*SUM(Travel_Sub[[#This Row],[Intercity Travel 
(Total for flights, train etc.)]],(Travel_Sub[[#This Row],[Lodging 
(Per Night)]]*(Travel_Sub[[#This Row],['# Days]]-1)),(Travel_Sub[[#This Row],[Meals 
(Per Day)]]*Travel_Sub[[#This Row],['# Days]]),(Travel_Sub[[#This Row],[Ground Transport
(Per Day)]]*Travel_Sub[[#This Row],['# Days]])))</f>
        <v>0</v>
      </c>
    </row>
    <row r="39" spans="2:21" ht="15" customHeight="1">
      <c r="B39" s="65"/>
      <c r="C39" s="59"/>
      <c r="D39" s="63"/>
      <c r="E39" s="63"/>
      <c r="F39" s="60"/>
      <c r="G39" s="60"/>
      <c r="H39" s="60"/>
      <c r="I39" s="60"/>
      <c r="J39" s="114" t="str">
        <f>IF(ISBLANK(Travel_Sub[[#This Row],['# Days]]),"","x")</f>
        <v/>
      </c>
      <c r="K39" s="64"/>
      <c r="L39" s="114" t="str">
        <f>IF(ISBLANK(Travel_Sub[[#This Row],['# Days]]),"","=")</f>
        <v/>
      </c>
      <c r="M39" s="110">
        <f>SUM(Travel_Sub[[#This Row],[Intercity Travel 
(Total for flights, train etc.)]],(Travel_Sub[[#This Row],[Lodging 
(Per Night)]]*(Travel_Sub[[#This Row],['# Days]]-1)),(Travel_Sub[[#This Row],[Meals 
(Per Day)]]*Travel_Sub[[#This Row],['# Days]]),(Travel_Sub[[#This Row],[Ground Transport
(Per Day)]]*Travel_Sub[[#This Row],['# Days]]))</f>
        <v>0</v>
      </c>
      <c r="N39" s="114" t="str">
        <f>IF(ISBLANK(Travel_Sub[[#This Row],['# Travelers]]),"","x")</f>
        <v/>
      </c>
      <c r="O39" s="64"/>
      <c r="P39" s="114" t="str">
        <f>IF(ISBLANK(Travel_Sub[[#This Row],['# Travelers]]),"","=")</f>
        <v/>
      </c>
      <c r="Q39" s="110">
        <f>Travel_Sub[[#This Row],['# Travelers]]*SUM(Travel_Sub[[#This Row],[Intercity Travel 
(Total for flights, train etc.)]],(Travel_Sub[[#This Row],[Lodging 
(Per Night)]]*(Travel_Sub[[#This Row],['# Days]]-1)),(Travel_Sub[[#This Row],[Meals 
(Per Day)]]*Travel_Sub[[#This Row],['# Days]]),(Travel_Sub[[#This Row],[Ground Transport
(Per Day)]]*Travel_Sub[[#This Row],['# Days]]))</f>
        <v>0</v>
      </c>
      <c r="R39" s="114" t="str">
        <f>IF(ISBLANK(Travel_Sub[[#This Row],['# Trips]]),"","x")</f>
        <v/>
      </c>
      <c r="S39" s="64"/>
      <c r="T39" s="114" t="str">
        <f>IF(ISBLANK(Travel_Sub[[#This Row],['# Trips]]),"","=")</f>
        <v/>
      </c>
      <c r="U39" s="92">
        <f>Travel_Sub[[#This Row],['# Trips]]*(Travel_Sub[[#This Row],['# Travelers]]*SUM(Travel_Sub[[#This Row],[Intercity Travel 
(Total for flights, train etc.)]],(Travel_Sub[[#This Row],[Lodging 
(Per Night)]]*(Travel_Sub[[#This Row],['# Days]]-1)),(Travel_Sub[[#This Row],[Meals 
(Per Day)]]*Travel_Sub[[#This Row],['# Days]]),(Travel_Sub[[#This Row],[Ground Transport
(Per Day)]]*Travel_Sub[[#This Row],['# Days]])))</f>
        <v>0</v>
      </c>
    </row>
    <row r="40" spans="2:21" ht="15" customHeight="1">
      <c r="B40" s="65"/>
      <c r="C40" s="59"/>
      <c r="D40" s="63"/>
      <c r="E40" s="63"/>
      <c r="F40" s="60"/>
      <c r="G40" s="60"/>
      <c r="H40" s="60"/>
      <c r="I40" s="60"/>
      <c r="J40" s="114" t="str">
        <f>IF(ISBLANK(Travel_Sub[[#This Row],['# Days]]),"","x")</f>
        <v/>
      </c>
      <c r="K40" s="64"/>
      <c r="L40" s="114" t="str">
        <f>IF(ISBLANK(Travel_Sub[[#This Row],['# Days]]),"","=")</f>
        <v/>
      </c>
      <c r="M40" s="110">
        <f>SUM(Travel_Sub[[#This Row],[Intercity Travel 
(Total for flights, train etc.)]],(Travel_Sub[[#This Row],[Lodging 
(Per Night)]]*(Travel_Sub[[#This Row],['# Days]]-1)),(Travel_Sub[[#This Row],[Meals 
(Per Day)]]*Travel_Sub[[#This Row],['# Days]]),(Travel_Sub[[#This Row],[Ground Transport
(Per Day)]]*Travel_Sub[[#This Row],['# Days]]))</f>
        <v>0</v>
      </c>
      <c r="N40" s="114" t="str">
        <f>IF(ISBLANK(Travel_Sub[[#This Row],['# Travelers]]),"","x")</f>
        <v/>
      </c>
      <c r="O40" s="64"/>
      <c r="P40" s="114" t="str">
        <f>IF(ISBLANK(Travel_Sub[[#This Row],['# Travelers]]),"","=")</f>
        <v/>
      </c>
      <c r="Q40" s="110">
        <f>Travel_Sub[[#This Row],['# Travelers]]*SUM(Travel_Sub[[#This Row],[Intercity Travel 
(Total for flights, train etc.)]],(Travel_Sub[[#This Row],[Lodging 
(Per Night)]]*(Travel_Sub[[#This Row],['# Days]]-1)),(Travel_Sub[[#This Row],[Meals 
(Per Day)]]*Travel_Sub[[#This Row],['# Days]]),(Travel_Sub[[#This Row],[Ground Transport
(Per Day)]]*Travel_Sub[[#This Row],['# Days]]))</f>
        <v>0</v>
      </c>
      <c r="R40" s="114" t="str">
        <f>IF(ISBLANK(Travel_Sub[[#This Row],['# Trips]]),"","x")</f>
        <v/>
      </c>
      <c r="S40" s="64"/>
      <c r="T40" s="114" t="str">
        <f>IF(ISBLANK(Travel_Sub[[#This Row],['# Trips]]),"","=")</f>
        <v/>
      </c>
      <c r="U40" s="92">
        <f>Travel_Sub[[#This Row],['# Trips]]*(Travel_Sub[[#This Row],['# Travelers]]*SUM(Travel_Sub[[#This Row],[Intercity Travel 
(Total for flights, train etc.)]],(Travel_Sub[[#This Row],[Lodging 
(Per Night)]]*(Travel_Sub[[#This Row],['# Days]]-1)),(Travel_Sub[[#This Row],[Meals 
(Per Day)]]*Travel_Sub[[#This Row],['# Days]]),(Travel_Sub[[#This Row],[Ground Transport
(Per Day)]]*Travel_Sub[[#This Row],['# Days]])))</f>
        <v>0</v>
      </c>
    </row>
    <row r="41" spans="2:21" ht="15" customHeight="1">
      <c r="B41" s="65"/>
      <c r="C41" s="59"/>
      <c r="D41" s="63"/>
      <c r="E41" s="63"/>
      <c r="F41" s="60"/>
      <c r="G41" s="60"/>
      <c r="H41" s="60"/>
      <c r="I41" s="60"/>
      <c r="J41" s="114" t="str">
        <f>IF(ISBLANK(Travel_Sub[[#This Row],['# Days]]),"","x")</f>
        <v/>
      </c>
      <c r="K41" s="64"/>
      <c r="L41" s="114" t="str">
        <f>IF(ISBLANK(Travel_Sub[[#This Row],['# Days]]),"","=")</f>
        <v/>
      </c>
      <c r="M41" s="110">
        <f>SUM(Travel_Sub[[#This Row],[Intercity Travel 
(Total for flights, train etc.)]],(Travel_Sub[[#This Row],[Lodging 
(Per Night)]]*(Travel_Sub[[#This Row],['# Days]]-1)),(Travel_Sub[[#This Row],[Meals 
(Per Day)]]*Travel_Sub[[#This Row],['# Days]]),(Travel_Sub[[#This Row],[Ground Transport
(Per Day)]]*Travel_Sub[[#This Row],['# Days]]))</f>
        <v>0</v>
      </c>
      <c r="N41" s="114" t="str">
        <f>IF(ISBLANK(Travel_Sub[[#This Row],['# Travelers]]),"","x")</f>
        <v/>
      </c>
      <c r="O41" s="64"/>
      <c r="P41" s="114" t="str">
        <f>IF(ISBLANK(Travel_Sub[[#This Row],['# Travelers]]),"","=")</f>
        <v/>
      </c>
      <c r="Q41" s="110">
        <f>Travel_Sub[[#This Row],['# Travelers]]*SUM(Travel_Sub[[#This Row],[Intercity Travel 
(Total for flights, train etc.)]],(Travel_Sub[[#This Row],[Lodging 
(Per Night)]]*(Travel_Sub[[#This Row],['# Days]]-1)),(Travel_Sub[[#This Row],[Meals 
(Per Day)]]*Travel_Sub[[#This Row],['# Days]]),(Travel_Sub[[#This Row],[Ground Transport
(Per Day)]]*Travel_Sub[[#This Row],['# Days]]))</f>
        <v>0</v>
      </c>
      <c r="R41" s="114" t="str">
        <f>IF(ISBLANK(Travel_Sub[[#This Row],['# Trips]]),"","x")</f>
        <v/>
      </c>
      <c r="S41" s="64"/>
      <c r="T41" s="114" t="str">
        <f>IF(ISBLANK(Travel_Sub[[#This Row],['# Trips]]),"","=")</f>
        <v/>
      </c>
      <c r="U41" s="92">
        <f>Travel_Sub[[#This Row],['# Trips]]*(Travel_Sub[[#This Row],['# Travelers]]*SUM(Travel_Sub[[#This Row],[Intercity Travel 
(Total for flights, train etc.)]],(Travel_Sub[[#This Row],[Lodging 
(Per Night)]]*(Travel_Sub[[#This Row],['# Days]]-1)),(Travel_Sub[[#This Row],[Meals 
(Per Day)]]*Travel_Sub[[#This Row],['# Days]]),(Travel_Sub[[#This Row],[Ground Transport
(Per Day)]]*Travel_Sub[[#This Row],['# Days]])))</f>
        <v>0</v>
      </c>
    </row>
    <row r="42" spans="2:21" ht="15" customHeight="1">
      <c r="B42" s="65"/>
      <c r="C42" s="59"/>
      <c r="D42" s="63"/>
      <c r="E42" s="63"/>
      <c r="F42" s="60"/>
      <c r="G42" s="60"/>
      <c r="H42" s="60"/>
      <c r="I42" s="60"/>
      <c r="J42" s="114" t="str">
        <f>IF(ISBLANK(Travel_Sub[[#This Row],['# Days]]),"","x")</f>
        <v/>
      </c>
      <c r="K42" s="64"/>
      <c r="L42" s="114" t="str">
        <f>IF(ISBLANK(Travel_Sub[[#This Row],['# Days]]),"","=")</f>
        <v/>
      </c>
      <c r="M42" s="110">
        <f>SUM(Travel_Sub[[#This Row],[Intercity Travel 
(Total for flights, train etc.)]],(Travel_Sub[[#This Row],[Lodging 
(Per Night)]]*(Travel_Sub[[#This Row],['# Days]]-1)),(Travel_Sub[[#This Row],[Meals 
(Per Day)]]*Travel_Sub[[#This Row],['# Days]]),(Travel_Sub[[#This Row],[Ground Transport
(Per Day)]]*Travel_Sub[[#This Row],['# Days]]))</f>
        <v>0</v>
      </c>
      <c r="N42" s="114" t="str">
        <f>IF(ISBLANK(Travel_Sub[[#This Row],['# Travelers]]),"","x")</f>
        <v/>
      </c>
      <c r="O42" s="64"/>
      <c r="P42" s="114" t="str">
        <f>IF(ISBLANK(Travel_Sub[[#This Row],['# Travelers]]),"","=")</f>
        <v/>
      </c>
      <c r="Q42" s="110">
        <f>Travel_Sub[[#This Row],['# Travelers]]*SUM(Travel_Sub[[#This Row],[Intercity Travel 
(Total for flights, train etc.)]],(Travel_Sub[[#This Row],[Lodging 
(Per Night)]]*(Travel_Sub[[#This Row],['# Days]]-1)),(Travel_Sub[[#This Row],[Meals 
(Per Day)]]*Travel_Sub[[#This Row],['# Days]]),(Travel_Sub[[#This Row],[Ground Transport
(Per Day)]]*Travel_Sub[[#This Row],['# Days]]))</f>
        <v>0</v>
      </c>
      <c r="R42" s="114" t="str">
        <f>IF(ISBLANK(Travel_Sub[[#This Row],['# Trips]]),"","x")</f>
        <v/>
      </c>
      <c r="S42" s="64"/>
      <c r="T42" s="114" t="str">
        <f>IF(ISBLANK(Travel_Sub[[#This Row],['# Trips]]),"","=")</f>
        <v/>
      </c>
      <c r="U42" s="92">
        <f>Travel_Sub[[#This Row],['# Trips]]*(Travel_Sub[[#This Row],['# Travelers]]*SUM(Travel_Sub[[#This Row],[Intercity Travel 
(Total for flights, train etc.)]],(Travel_Sub[[#This Row],[Lodging 
(Per Night)]]*(Travel_Sub[[#This Row],['# Days]]-1)),(Travel_Sub[[#This Row],[Meals 
(Per Day)]]*Travel_Sub[[#This Row],['# Days]]),(Travel_Sub[[#This Row],[Ground Transport
(Per Day)]]*Travel_Sub[[#This Row],['# Days]])))</f>
        <v>0</v>
      </c>
    </row>
    <row r="43" spans="2:21" ht="15" customHeight="1">
      <c r="B43" s="65"/>
      <c r="C43" s="59"/>
      <c r="D43" s="63"/>
      <c r="E43" s="63"/>
      <c r="F43" s="60"/>
      <c r="G43" s="60"/>
      <c r="H43" s="60"/>
      <c r="I43" s="60"/>
      <c r="J43" s="114" t="str">
        <f>IF(ISBLANK(Travel_Sub[[#This Row],['# Days]]),"","x")</f>
        <v/>
      </c>
      <c r="K43" s="64"/>
      <c r="L43" s="114" t="str">
        <f>IF(ISBLANK(Travel_Sub[[#This Row],['# Days]]),"","=")</f>
        <v/>
      </c>
      <c r="M43" s="110">
        <f>SUM(Travel_Sub[[#This Row],[Intercity Travel 
(Total for flights, train etc.)]],(Travel_Sub[[#This Row],[Lodging 
(Per Night)]]*(Travel_Sub[[#This Row],['# Days]]-1)),(Travel_Sub[[#This Row],[Meals 
(Per Day)]]*Travel_Sub[[#This Row],['# Days]]),(Travel_Sub[[#This Row],[Ground Transport
(Per Day)]]*Travel_Sub[[#This Row],['# Days]]))</f>
        <v>0</v>
      </c>
      <c r="N43" s="114" t="str">
        <f>IF(ISBLANK(Travel_Sub[[#This Row],['# Travelers]]),"","x")</f>
        <v/>
      </c>
      <c r="O43" s="64"/>
      <c r="P43" s="114" t="str">
        <f>IF(ISBLANK(Travel_Sub[[#This Row],['# Travelers]]),"","=")</f>
        <v/>
      </c>
      <c r="Q43" s="110">
        <f>Travel_Sub[[#This Row],['# Travelers]]*SUM(Travel_Sub[[#This Row],[Intercity Travel 
(Total for flights, train etc.)]],(Travel_Sub[[#This Row],[Lodging 
(Per Night)]]*(Travel_Sub[[#This Row],['# Days]]-1)),(Travel_Sub[[#This Row],[Meals 
(Per Day)]]*Travel_Sub[[#This Row],['# Days]]),(Travel_Sub[[#This Row],[Ground Transport
(Per Day)]]*Travel_Sub[[#This Row],['# Days]]))</f>
        <v>0</v>
      </c>
      <c r="R43" s="114" t="str">
        <f>IF(ISBLANK(Travel_Sub[[#This Row],['# Trips]]),"","x")</f>
        <v/>
      </c>
      <c r="S43" s="64"/>
      <c r="T43" s="114" t="str">
        <f>IF(ISBLANK(Travel_Sub[[#This Row],['# Trips]]),"","=")</f>
        <v/>
      </c>
      <c r="U43" s="92">
        <f>Travel_Sub[[#This Row],['# Trips]]*(Travel_Sub[[#This Row],['# Travelers]]*SUM(Travel_Sub[[#This Row],[Intercity Travel 
(Total for flights, train etc.)]],(Travel_Sub[[#This Row],[Lodging 
(Per Night)]]*(Travel_Sub[[#This Row],['# Days]]-1)),(Travel_Sub[[#This Row],[Meals 
(Per Day)]]*Travel_Sub[[#This Row],['# Days]]),(Travel_Sub[[#This Row],[Ground Transport
(Per Day)]]*Travel_Sub[[#This Row],['# Days]])))</f>
        <v>0</v>
      </c>
    </row>
    <row r="44" spans="2:21" ht="15" customHeight="1">
      <c r="B44" s="65"/>
      <c r="C44" s="59"/>
      <c r="D44" s="63"/>
      <c r="E44" s="63"/>
      <c r="F44" s="60"/>
      <c r="G44" s="60"/>
      <c r="H44" s="60"/>
      <c r="I44" s="60"/>
      <c r="J44" s="114" t="str">
        <f>IF(ISBLANK(Travel_Sub[[#This Row],['# Days]]),"","x")</f>
        <v/>
      </c>
      <c r="K44" s="64"/>
      <c r="L44" s="114" t="str">
        <f>IF(ISBLANK(Travel_Sub[[#This Row],['# Days]]),"","=")</f>
        <v/>
      </c>
      <c r="M44" s="110">
        <f>SUM(Travel_Sub[[#This Row],[Intercity Travel 
(Total for flights, train etc.)]],(Travel_Sub[[#This Row],[Lodging 
(Per Night)]]*(Travel_Sub[[#This Row],['# Days]]-1)),(Travel_Sub[[#This Row],[Meals 
(Per Day)]]*Travel_Sub[[#This Row],['# Days]]),(Travel_Sub[[#This Row],[Ground Transport
(Per Day)]]*Travel_Sub[[#This Row],['# Days]]))</f>
        <v>0</v>
      </c>
      <c r="N44" s="114" t="str">
        <f>IF(ISBLANK(Travel_Sub[[#This Row],['# Travelers]]),"","x")</f>
        <v/>
      </c>
      <c r="O44" s="64"/>
      <c r="P44" s="114" t="str">
        <f>IF(ISBLANK(Travel_Sub[[#This Row],['# Travelers]]),"","=")</f>
        <v/>
      </c>
      <c r="Q44" s="110">
        <f>Travel_Sub[[#This Row],['# Travelers]]*SUM(Travel_Sub[[#This Row],[Intercity Travel 
(Total for flights, train etc.)]],(Travel_Sub[[#This Row],[Lodging 
(Per Night)]]*(Travel_Sub[[#This Row],['# Days]]-1)),(Travel_Sub[[#This Row],[Meals 
(Per Day)]]*Travel_Sub[[#This Row],['# Days]]),(Travel_Sub[[#This Row],[Ground Transport
(Per Day)]]*Travel_Sub[[#This Row],['# Days]]))</f>
        <v>0</v>
      </c>
      <c r="R44" s="114" t="str">
        <f>IF(ISBLANK(Travel_Sub[[#This Row],['# Trips]]),"","x")</f>
        <v/>
      </c>
      <c r="S44" s="64"/>
      <c r="T44" s="114" t="str">
        <f>IF(ISBLANK(Travel_Sub[[#This Row],['# Trips]]),"","=")</f>
        <v/>
      </c>
      <c r="U44" s="92">
        <f>Travel_Sub[[#This Row],['# Trips]]*(Travel_Sub[[#This Row],['# Travelers]]*SUM(Travel_Sub[[#This Row],[Intercity Travel 
(Total for flights, train etc.)]],(Travel_Sub[[#This Row],[Lodging 
(Per Night)]]*(Travel_Sub[[#This Row],['# Days]]-1)),(Travel_Sub[[#This Row],[Meals 
(Per Day)]]*Travel_Sub[[#This Row],['# Days]]),(Travel_Sub[[#This Row],[Ground Transport
(Per Day)]]*Travel_Sub[[#This Row],['# Days]])))</f>
        <v>0</v>
      </c>
    </row>
    <row r="45" spans="2:21" ht="15" customHeight="1">
      <c r="B45" s="65"/>
      <c r="C45" s="59"/>
      <c r="D45" s="63"/>
      <c r="E45" s="63"/>
      <c r="F45" s="60"/>
      <c r="G45" s="60"/>
      <c r="H45" s="60"/>
      <c r="I45" s="60"/>
      <c r="J45" s="114" t="str">
        <f>IF(ISBLANK(Travel_Sub[[#This Row],['# Days]]),"","x")</f>
        <v/>
      </c>
      <c r="K45" s="64"/>
      <c r="L45" s="114" t="str">
        <f>IF(ISBLANK(Travel_Sub[[#This Row],['# Days]]),"","=")</f>
        <v/>
      </c>
      <c r="M45" s="110">
        <f>SUM(Travel_Sub[[#This Row],[Intercity Travel 
(Total for flights, train etc.)]],(Travel_Sub[[#This Row],[Lodging 
(Per Night)]]*(Travel_Sub[[#This Row],['# Days]]-1)),(Travel_Sub[[#This Row],[Meals 
(Per Day)]]*Travel_Sub[[#This Row],['# Days]]),(Travel_Sub[[#This Row],[Ground Transport
(Per Day)]]*Travel_Sub[[#This Row],['# Days]]))</f>
        <v>0</v>
      </c>
      <c r="N45" s="114" t="str">
        <f>IF(ISBLANK(Travel_Sub[[#This Row],['# Travelers]]),"","x")</f>
        <v/>
      </c>
      <c r="O45" s="64"/>
      <c r="P45" s="114" t="str">
        <f>IF(ISBLANK(Travel_Sub[[#This Row],['# Travelers]]),"","=")</f>
        <v/>
      </c>
      <c r="Q45" s="110">
        <f>Travel_Sub[[#This Row],['# Travelers]]*SUM(Travel_Sub[[#This Row],[Intercity Travel 
(Total for flights, train etc.)]],(Travel_Sub[[#This Row],[Lodging 
(Per Night)]]*(Travel_Sub[[#This Row],['# Days]]-1)),(Travel_Sub[[#This Row],[Meals 
(Per Day)]]*Travel_Sub[[#This Row],['# Days]]),(Travel_Sub[[#This Row],[Ground Transport
(Per Day)]]*Travel_Sub[[#This Row],['# Days]]))</f>
        <v>0</v>
      </c>
      <c r="R45" s="114" t="str">
        <f>IF(ISBLANK(Travel_Sub[[#This Row],['# Trips]]),"","x")</f>
        <v/>
      </c>
      <c r="S45" s="64"/>
      <c r="T45" s="114" t="str">
        <f>IF(ISBLANK(Travel_Sub[[#This Row],['# Trips]]),"","=")</f>
        <v/>
      </c>
      <c r="U45" s="92">
        <f>Travel_Sub[[#This Row],['# Trips]]*(Travel_Sub[[#This Row],['# Travelers]]*SUM(Travel_Sub[[#This Row],[Intercity Travel 
(Total for flights, train etc.)]],(Travel_Sub[[#This Row],[Lodging 
(Per Night)]]*(Travel_Sub[[#This Row],['# Days]]-1)),(Travel_Sub[[#This Row],[Meals 
(Per Day)]]*Travel_Sub[[#This Row],['# Days]]),(Travel_Sub[[#This Row],[Ground Transport
(Per Day)]]*Travel_Sub[[#This Row],['# Days]])))</f>
        <v>0</v>
      </c>
    </row>
    <row r="46" spans="2:21" ht="15" customHeight="1">
      <c r="B46" s="65"/>
      <c r="C46" s="59"/>
      <c r="D46" s="63"/>
      <c r="E46" s="63"/>
      <c r="F46" s="60"/>
      <c r="G46" s="60"/>
      <c r="H46" s="60"/>
      <c r="I46" s="60"/>
      <c r="J46" s="114" t="str">
        <f>IF(ISBLANK(Travel_Sub[[#This Row],['# Days]]),"","x")</f>
        <v/>
      </c>
      <c r="K46" s="64"/>
      <c r="L46" s="114" t="str">
        <f>IF(ISBLANK(Travel_Sub[[#This Row],['# Days]]),"","=")</f>
        <v/>
      </c>
      <c r="M46" s="110">
        <f>SUM(Travel_Sub[[#This Row],[Intercity Travel 
(Total for flights, train etc.)]],(Travel_Sub[[#This Row],[Lodging 
(Per Night)]]*(Travel_Sub[[#This Row],['# Days]]-1)),(Travel_Sub[[#This Row],[Meals 
(Per Day)]]*Travel_Sub[[#This Row],['# Days]]),(Travel_Sub[[#This Row],[Ground Transport
(Per Day)]]*Travel_Sub[[#This Row],['# Days]]))</f>
        <v>0</v>
      </c>
      <c r="N46" s="114" t="str">
        <f>IF(ISBLANK(Travel_Sub[[#This Row],['# Travelers]]),"","x")</f>
        <v/>
      </c>
      <c r="O46" s="64"/>
      <c r="P46" s="114" t="str">
        <f>IF(ISBLANK(Travel_Sub[[#This Row],['# Travelers]]),"","=")</f>
        <v/>
      </c>
      <c r="Q46" s="110">
        <f>Travel_Sub[[#This Row],['# Travelers]]*SUM(Travel_Sub[[#This Row],[Intercity Travel 
(Total for flights, train etc.)]],(Travel_Sub[[#This Row],[Lodging 
(Per Night)]]*(Travel_Sub[[#This Row],['# Days]]-1)),(Travel_Sub[[#This Row],[Meals 
(Per Day)]]*Travel_Sub[[#This Row],['# Days]]),(Travel_Sub[[#This Row],[Ground Transport
(Per Day)]]*Travel_Sub[[#This Row],['# Days]]))</f>
        <v>0</v>
      </c>
      <c r="R46" s="114" t="str">
        <f>IF(ISBLANK(Travel_Sub[[#This Row],['# Trips]]),"","x")</f>
        <v/>
      </c>
      <c r="S46" s="64"/>
      <c r="T46" s="114" t="str">
        <f>IF(ISBLANK(Travel_Sub[[#This Row],['# Trips]]),"","=")</f>
        <v/>
      </c>
      <c r="U46" s="92">
        <f>Travel_Sub[[#This Row],['# Trips]]*(Travel_Sub[[#This Row],['# Travelers]]*SUM(Travel_Sub[[#This Row],[Intercity Travel 
(Total for flights, train etc.)]],(Travel_Sub[[#This Row],[Lodging 
(Per Night)]]*(Travel_Sub[[#This Row],['# Days]]-1)),(Travel_Sub[[#This Row],[Meals 
(Per Day)]]*Travel_Sub[[#This Row],['# Days]]),(Travel_Sub[[#This Row],[Ground Transport
(Per Day)]]*Travel_Sub[[#This Row],['# Days]])))</f>
        <v>0</v>
      </c>
    </row>
    <row r="47" spans="2:21" ht="15" customHeight="1">
      <c r="B47" s="65"/>
      <c r="C47" s="59"/>
      <c r="D47" s="63"/>
      <c r="E47" s="63"/>
      <c r="F47" s="60"/>
      <c r="G47" s="60"/>
      <c r="H47" s="60"/>
      <c r="I47" s="60"/>
      <c r="J47" s="114" t="str">
        <f>IF(ISBLANK(Travel_Sub[[#This Row],['# Days]]),"","x")</f>
        <v/>
      </c>
      <c r="K47" s="64"/>
      <c r="L47" s="114" t="str">
        <f>IF(ISBLANK(Travel_Sub[[#This Row],['# Days]]),"","=")</f>
        <v/>
      </c>
      <c r="M47" s="110">
        <f>SUM(Travel_Sub[[#This Row],[Intercity Travel 
(Total for flights, train etc.)]],(Travel_Sub[[#This Row],[Lodging 
(Per Night)]]*(Travel_Sub[[#This Row],['# Days]]-1)),(Travel_Sub[[#This Row],[Meals 
(Per Day)]]*Travel_Sub[[#This Row],['# Days]]),(Travel_Sub[[#This Row],[Ground Transport
(Per Day)]]*Travel_Sub[[#This Row],['# Days]]))</f>
        <v>0</v>
      </c>
      <c r="N47" s="114" t="str">
        <f>IF(ISBLANK(Travel_Sub[[#This Row],['# Travelers]]),"","x")</f>
        <v/>
      </c>
      <c r="O47" s="64"/>
      <c r="P47" s="114" t="str">
        <f>IF(ISBLANK(Travel_Sub[[#This Row],['# Travelers]]),"","=")</f>
        <v/>
      </c>
      <c r="Q47" s="110">
        <f>Travel_Sub[[#This Row],['# Travelers]]*SUM(Travel_Sub[[#This Row],[Intercity Travel 
(Total for flights, train etc.)]],(Travel_Sub[[#This Row],[Lodging 
(Per Night)]]*(Travel_Sub[[#This Row],['# Days]]-1)),(Travel_Sub[[#This Row],[Meals 
(Per Day)]]*Travel_Sub[[#This Row],['# Days]]),(Travel_Sub[[#This Row],[Ground Transport
(Per Day)]]*Travel_Sub[[#This Row],['# Days]]))</f>
        <v>0</v>
      </c>
      <c r="R47" s="114" t="str">
        <f>IF(ISBLANK(Travel_Sub[[#This Row],['# Trips]]),"","x")</f>
        <v/>
      </c>
      <c r="S47" s="64"/>
      <c r="T47" s="114" t="str">
        <f>IF(ISBLANK(Travel_Sub[[#This Row],['# Trips]]),"","=")</f>
        <v/>
      </c>
      <c r="U47" s="92">
        <f>Travel_Sub[[#This Row],['# Trips]]*(Travel_Sub[[#This Row],['# Travelers]]*SUM(Travel_Sub[[#This Row],[Intercity Travel 
(Total for flights, train etc.)]],(Travel_Sub[[#This Row],[Lodging 
(Per Night)]]*(Travel_Sub[[#This Row],['# Days]]-1)),(Travel_Sub[[#This Row],[Meals 
(Per Day)]]*Travel_Sub[[#This Row],['# Days]]),(Travel_Sub[[#This Row],[Ground Transport
(Per Day)]]*Travel_Sub[[#This Row],['# Days]])))</f>
        <v>0</v>
      </c>
    </row>
    <row r="48" spans="2:21" ht="15" customHeight="1">
      <c r="B48" s="65"/>
      <c r="C48" s="59"/>
      <c r="D48" s="63"/>
      <c r="E48" s="63"/>
      <c r="F48" s="60"/>
      <c r="G48" s="60"/>
      <c r="H48" s="60"/>
      <c r="I48" s="60"/>
      <c r="J48" s="114" t="str">
        <f>IF(ISBLANK(Travel_Sub[[#This Row],['# Days]]),"","x")</f>
        <v/>
      </c>
      <c r="K48" s="64"/>
      <c r="L48" s="114" t="str">
        <f>IF(ISBLANK(Travel_Sub[[#This Row],['# Days]]),"","=")</f>
        <v/>
      </c>
      <c r="M48" s="110">
        <f>SUM(Travel_Sub[[#This Row],[Intercity Travel 
(Total for flights, train etc.)]],(Travel_Sub[[#This Row],[Lodging 
(Per Night)]]*(Travel_Sub[[#This Row],['# Days]]-1)),(Travel_Sub[[#This Row],[Meals 
(Per Day)]]*Travel_Sub[[#This Row],['# Days]]),(Travel_Sub[[#This Row],[Ground Transport
(Per Day)]]*Travel_Sub[[#This Row],['# Days]]))</f>
        <v>0</v>
      </c>
      <c r="N48" s="114" t="str">
        <f>IF(ISBLANK(Travel_Sub[[#This Row],['# Travelers]]),"","x")</f>
        <v/>
      </c>
      <c r="O48" s="64"/>
      <c r="P48" s="114" t="str">
        <f>IF(ISBLANK(Travel_Sub[[#This Row],['# Travelers]]),"","=")</f>
        <v/>
      </c>
      <c r="Q48" s="110">
        <f>Travel_Sub[[#This Row],['# Travelers]]*SUM(Travel_Sub[[#This Row],[Intercity Travel 
(Total for flights, train etc.)]],(Travel_Sub[[#This Row],[Lodging 
(Per Night)]]*(Travel_Sub[[#This Row],['# Days]]-1)),(Travel_Sub[[#This Row],[Meals 
(Per Day)]]*Travel_Sub[[#This Row],['# Days]]),(Travel_Sub[[#This Row],[Ground Transport
(Per Day)]]*Travel_Sub[[#This Row],['# Days]]))</f>
        <v>0</v>
      </c>
      <c r="R48" s="114" t="str">
        <f>IF(ISBLANK(Travel_Sub[[#This Row],['# Trips]]),"","x")</f>
        <v/>
      </c>
      <c r="S48" s="64"/>
      <c r="T48" s="114" t="str">
        <f>IF(ISBLANK(Travel_Sub[[#This Row],['# Trips]]),"","=")</f>
        <v/>
      </c>
      <c r="U48" s="92">
        <f>Travel_Sub[[#This Row],['# Trips]]*(Travel_Sub[[#This Row],['# Travelers]]*SUM(Travel_Sub[[#This Row],[Intercity Travel 
(Total for flights, train etc.)]],(Travel_Sub[[#This Row],[Lodging 
(Per Night)]]*(Travel_Sub[[#This Row],['# Days]]-1)),(Travel_Sub[[#This Row],[Meals 
(Per Day)]]*Travel_Sub[[#This Row],['# Days]]),(Travel_Sub[[#This Row],[Ground Transport
(Per Day)]]*Travel_Sub[[#This Row],['# Days]])))</f>
        <v>0</v>
      </c>
    </row>
    <row r="49" spans="2:21" ht="15" customHeight="1">
      <c r="B49" s="65"/>
      <c r="C49" s="59"/>
      <c r="D49" s="63"/>
      <c r="E49" s="63"/>
      <c r="F49" s="60"/>
      <c r="G49" s="60"/>
      <c r="H49" s="60"/>
      <c r="I49" s="60"/>
      <c r="J49" s="114" t="str">
        <f>IF(ISBLANK(Travel_Sub[[#This Row],['# Days]]),"","x")</f>
        <v/>
      </c>
      <c r="K49" s="64"/>
      <c r="L49" s="114" t="str">
        <f>IF(ISBLANK(Travel_Sub[[#This Row],['# Days]]),"","=")</f>
        <v/>
      </c>
      <c r="M49" s="110">
        <f>SUM(Travel_Sub[[#This Row],[Intercity Travel 
(Total for flights, train etc.)]],(Travel_Sub[[#This Row],[Lodging 
(Per Night)]]*(Travel_Sub[[#This Row],['# Days]]-1)),(Travel_Sub[[#This Row],[Meals 
(Per Day)]]*Travel_Sub[[#This Row],['# Days]]),(Travel_Sub[[#This Row],[Ground Transport
(Per Day)]]*Travel_Sub[[#This Row],['# Days]]))</f>
        <v>0</v>
      </c>
      <c r="N49" s="114" t="str">
        <f>IF(ISBLANK(Travel_Sub[[#This Row],['# Travelers]]),"","x")</f>
        <v/>
      </c>
      <c r="O49" s="64"/>
      <c r="P49" s="114" t="str">
        <f>IF(ISBLANK(Travel_Sub[[#This Row],['# Travelers]]),"","=")</f>
        <v/>
      </c>
      <c r="Q49" s="110">
        <f>Travel_Sub[[#This Row],['# Travelers]]*SUM(Travel_Sub[[#This Row],[Intercity Travel 
(Total for flights, train etc.)]],(Travel_Sub[[#This Row],[Lodging 
(Per Night)]]*(Travel_Sub[[#This Row],['# Days]]-1)),(Travel_Sub[[#This Row],[Meals 
(Per Day)]]*Travel_Sub[[#This Row],['# Days]]),(Travel_Sub[[#This Row],[Ground Transport
(Per Day)]]*Travel_Sub[[#This Row],['# Days]]))</f>
        <v>0</v>
      </c>
      <c r="R49" s="114" t="str">
        <f>IF(ISBLANK(Travel_Sub[[#This Row],['# Trips]]),"","x")</f>
        <v/>
      </c>
      <c r="S49" s="64"/>
      <c r="T49" s="114" t="str">
        <f>IF(ISBLANK(Travel_Sub[[#This Row],['# Trips]]),"","=")</f>
        <v/>
      </c>
      <c r="U49" s="92">
        <f>Travel_Sub[[#This Row],['# Trips]]*(Travel_Sub[[#This Row],['# Travelers]]*SUM(Travel_Sub[[#This Row],[Intercity Travel 
(Total for flights, train etc.)]],(Travel_Sub[[#This Row],[Lodging 
(Per Night)]]*(Travel_Sub[[#This Row],['# Days]]-1)),(Travel_Sub[[#This Row],[Meals 
(Per Day)]]*Travel_Sub[[#This Row],['# Days]]),(Travel_Sub[[#This Row],[Ground Transport
(Per Day)]]*Travel_Sub[[#This Row],['# Days]])))</f>
        <v>0</v>
      </c>
    </row>
    <row r="50" spans="2:21" ht="15" customHeight="1">
      <c r="B50" s="65"/>
      <c r="C50" s="59"/>
      <c r="D50" s="63"/>
      <c r="E50" s="63"/>
      <c r="F50" s="60"/>
      <c r="G50" s="60"/>
      <c r="H50" s="60"/>
      <c r="I50" s="60"/>
      <c r="J50" s="114" t="str">
        <f>IF(ISBLANK(Travel_Sub[[#This Row],['# Days]]),"","x")</f>
        <v/>
      </c>
      <c r="K50" s="64"/>
      <c r="L50" s="114" t="str">
        <f>IF(ISBLANK(Travel_Sub[[#This Row],['# Days]]),"","=")</f>
        <v/>
      </c>
      <c r="M50" s="110">
        <f>SUM(Travel_Sub[[#This Row],[Intercity Travel 
(Total for flights, train etc.)]],(Travel_Sub[[#This Row],[Lodging 
(Per Night)]]*(Travel_Sub[[#This Row],['# Days]]-1)),(Travel_Sub[[#This Row],[Meals 
(Per Day)]]*Travel_Sub[[#This Row],['# Days]]),(Travel_Sub[[#This Row],[Ground Transport
(Per Day)]]*Travel_Sub[[#This Row],['# Days]]))</f>
        <v>0</v>
      </c>
      <c r="N50" s="114" t="str">
        <f>IF(ISBLANK(Travel_Sub[[#This Row],['# Travelers]]),"","x")</f>
        <v/>
      </c>
      <c r="O50" s="64"/>
      <c r="P50" s="114" t="str">
        <f>IF(ISBLANK(Travel_Sub[[#This Row],['# Travelers]]),"","=")</f>
        <v/>
      </c>
      <c r="Q50" s="110">
        <f>Travel_Sub[[#This Row],['# Travelers]]*SUM(Travel_Sub[[#This Row],[Intercity Travel 
(Total for flights, train etc.)]],(Travel_Sub[[#This Row],[Lodging 
(Per Night)]]*(Travel_Sub[[#This Row],['# Days]]-1)),(Travel_Sub[[#This Row],[Meals 
(Per Day)]]*Travel_Sub[[#This Row],['# Days]]),(Travel_Sub[[#This Row],[Ground Transport
(Per Day)]]*Travel_Sub[[#This Row],['# Days]]))</f>
        <v>0</v>
      </c>
      <c r="R50" s="114" t="str">
        <f>IF(ISBLANK(Travel_Sub[[#This Row],['# Trips]]),"","x")</f>
        <v/>
      </c>
      <c r="S50" s="64"/>
      <c r="T50" s="114" t="str">
        <f>IF(ISBLANK(Travel_Sub[[#This Row],['# Trips]]),"","=")</f>
        <v/>
      </c>
      <c r="U50" s="92">
        <f>Travel_Sub[[#This Row],['# Trips]]*(Travel_Sub[[#This Row],['# Travelers]]*SUM(Travel_Sub[[#This Row],[Intercity Travel 
(Total for flights, train etc.)]],(Travel_Sub[[#This Row],[Lodging 
(Per Night)]]*(Travel_Sub[[#This Row],['# Days]]-1)),(Travel_Sub[[#This Row],[Meals 
(Per Day)]]*Travel_Sub[[#This Row],['# Days]]),(Travel_Sub[[#This Row],[Ground Transport
(Per Day)]]*Travel_Sub[[#This Row],['# Days]])))</f>
        <v>0</v>
      </c>
    </row>
    <row r="51" spans="2:21" ht="15" customHeight="1">
      <c r="B51" s="65"/>
      <c r="C51" s="59"/>
      <c r="D51" s="63"/>
      <c r="E51" s="63"/>
      <c r="F51" s="60"/>
      <c r="G51" s="60"/>
      <c r="H51" s="60"/>
      <c r="I51" s="60"/>
      <c r="J51" s="115" t="str">
        <f>IF(ISBLANK(Travel_Sub[[#This Row],['# Days]]),"","x")</f>
        <v/>
      </c>
      <c r="K51" s="64"/>
      <c r="L51" s="115" t="str">
        <f>IF(ISBLANK(Travel_Sub[[#This Row],['# Days]]),"","=")</f>
        <v/>
      </c>
      <c r="M51" s="110">
        <f>SUM(Travel_Sub[[#This Row],[Intercity Travel 
(Total for flights, train etc.)]],(Travel_Sub[[#This Row],[Lodging 
(Per Night)]]*(Travel_Sub[[#This Row],['# Days]]-1)),(Travel_Sub[[#This Row],[Meals 
(Per Day)]]*Travel_Sub[[#This Row],['# Days]]),(Travel_Sub[[#This Row],[Ground Transport
(Per Day)]]*Travel_Sub[[#This Row],['# Days]]))</f>
        <v>0</v>
      </c>
      <c r="N51" s="115" t="str">
        <f>IF(ISBLANK(Travel_Sub[[#This Row],['# Travelers]]),"","x")</f>
        <v/>
      </c>
      <c r="O51" s="64"/>
      <c r="P51" s="115" t="str">
        <f>IF(ISBLANK(Travel_Sub[[#This Row],['# Travelers]]),"","=")</f>
        <v/>
      </c>
      <c r="Q51" s="110">
        <f>Travel_Sub[[#This Row],['# Travelers]]*SUM(Travel_Sub[[#This Row],[Intercity Travel 
(Total for flights, train etc.)]],(Travel_Sub[[#This Row],[Lodging 
(Per Night)]]*(Travel_Sub[[#This Row],['# Days]]-1)),(Travel_Sub[[#This Row],[Meals 
(Per Day)]]*Travel_Sub[[#This Row],['# Days]]),(Travel_Sub[[#This Row],[Ground Transport
(Per Day)]]*Travel_Sub[[#This Row],['# Days]]))</f>
        <v>0</v>
      </c>
      <c r="R51" s="115" t="str">
        <f>IF(ISBLANK(Travel_Sub[[#This Row],['# Trips]]),"","x")</f>
        <v/>
      </c>
      <c r="S51" s="64"/>
      <c r="T51" s="115" t="str">
        <f>IF(ISBLANK(Travel_Sub[[#This Row],['# Trips]]),"","=")</f>
        <v/>
      </c>
      <c r="U51" s="92">
        <f>Travel_Sub[[#This Row],['# Trips]]*(Travel_Sub[[#This Row],['# Travelers]]*SUM(Travel_Sub[[#This Row],[Intercity Travel 
(Total for flights, train etc.)]],(Travel_Sub[[#This Row],[Lodging 
(Per Night)]]*(Travel_Sub[[#This Row],['# Days]]-1)),(Travel_Sub[[#This Row],[Meals 
(Per Day)]]*Travel_Sub[[#This Row],['# Days]]),(Travel_Sub[[#This Row],[Ground Transport
(Per Day)]]*Travel_Sub[[#This Row],['# Days]])))</f>
        <v>0</v>
      </c>
    </row>
    <row r="52" spans="2:21" ht="15" customHeight="1">
      <c r="B52" s="45" t="s">
        <v>21</v>
      </c>
      <c r="C52" s="1"/>
      <c r="D52" s="1"/>
      <c r="E52" s="1"/>
      <c r="F52" s="1"/>
      <c r="G52" s="1"/>
      <c r="H52" s="1"/>
      <c r="I52" s="1"/>
      <c r="J52" s="1"/>
      <c r="K52" s="1"/>
      <c r="L52" s="1"/>
      <c r="M52" s="111"/>
      <c r="N52" s="1"/>
      <c r="O52" s="1"/>
      <c r="P52" s="1"/>
      <c r="Q52" s="74"/>
      <c r="R52" s="1"/>
      <c r="S52" s="1"/>
      <c r="T52" s="1"/>
      <c r="U52" s="95">
        <f>SUBTOTAL(109,Travel_Sub[TOTAL])</f>
        <v>0</v>
      </c>
    </row>
    <row r="53" spans="2:21"/>
    <row r="54" spans="2:21" s="93" customFormat="1" ht="15.6">
      <c r="B54" s="158" t="s">
        <v>61</v>
      </c>
      <c r="C54" s="159"/>
      <c r="D54" s="98"/>
      <c r="E54" s="153">
        <f>Travel_Other[[#Totals],[TOTAL]]</f>
        <v>0</v>
      </c>
      <c r="F54" s="154"/>
    </row>
    <row r="55" spans="2:21" ht="15" customHeight="1">
      <c r="B55" s="58" t="s">
        <v>60</v>
      </c>
      <c r="C55" s="58" t="s">
        <v>62</v>
      </c>
      <c r="D55" s="58" t="s">
        <v>63</v>
      </c>
      <c r="E55" s="58" t="s">
        <v>64</v>
      </c>
      <c r="F55" s="125" t="s">
        <v>59</v>
      </c>
    </row>
    <row r="56" spans="2:21">
      <c r="B56" s="66"/>
      <c r="C56" s="59"/>
      <c r="D56" s="60"/>
      <c r="E56" s="60"/>
      <c r="F56" s="81">
        <f>Travel_Other[[#This Row],[Cost]]*Travel_Other[[#This Row],[Quantity]]</f>
        <v>0</v>
      </c>
    </row>
    <row r="57" spans="2:21">
      <c r="B57" s="66"/>
      <c r="C57" s="59"/>
      <c r="D57" s="60"/>
      <c r="E57" s="60"/>
      <c r="F57" s="81">
        <f>Travel_Other[[#This Row],[Cost]]*Travel_Other[[#This Row],[Quantity]]</f>
        <v>0</v>
      </c>
    </row>
    <row r="58" spans="2:21">
      <c r="B58" s="66"/>
      <c r="C58" s="59"/>
      <c r="D58" s="60"/>
      <c r="E58" s="60"/>
      <c r="F58" s="81">
        <f>Travel_Other[[#This Row],[Cost]]*Travel_Other[[#This Row],[Quantity]]</f>
        <v>0</v>
      </c>
    </row>
    <row r="59" spans="2:21">
      <c r="B59" s="66"/>
      <c r="C59" s="59"/>
      <c r="D59" s="60"/>
      <c r="E59" s="60"/>
      <c r="F59" s="81">
        <f>Travel_Other[[#This Row],[Cost]]*Travel_Other[[#This Row],[Quantity]]</f>
        <v>0</v>
      </c>
    </row>
    <row r="60" spans="2:21" ht="15" customHeight="1">
      <c r="B60" s="66"/>
      <c r="C60" s="59"/>
      <c r="D60" s="60"/>
      <c r="E60" s="60"/>
      <c r="F60" s="81">
        <f>Travel_Other[[#This Row],[Cost]]*Travel_Other[[#This Row],[Quantity]]</f>
        <v>0</v>
      </c>
    </row>
    <row r="61" spans="2:21" ht="15" customHeight="1">
      <c r="B61" s="66"/>
      <c r="C61" s="59"/>
      <c r="D61" s="60"/>
      <c r="E61" s="60"/>
      <c r="F61" s="81">
        <f>Travel_Other[[#This Row],[Cost]]*Travel_Other[[#This Row],[Quantity]]</f>
        <v>0</v>
      </c>
    </row>
    <row r="62" spans="2:21" ht="15" customHeight="1">
      <c r="B62" s="66"/>
      <c r="C62" s="59"/>
      <c r="D62" s="60"/>
      <c r="E62" s="60"/>
      <c r="F62" s="81">
        <f>Travel_Other[[#This Row],[Cost]]*Travel_Other[[#This Row],[Quantity]]</f>
        <v>0</v>
      </c>
    </row>
    <row r="63" spans="2:21" ht="15" customHeight="1">
      <c r="B63" s="66"/>
      <c r="C63" s="59"/>
      <c r="D63" s="60"/>
      <c r="E63" s="60"/>
      <c r="F63" s="81">
        <f>Travel_Other[[#This Row],[Cost]]*Travel_Other[[#This Row],[Quantity]]</f>
        <v>0</v>
      </c>
    </row>
    <row r="64" spans="2:21" ht="15" customHeight="1">
      <c r="B64" s="66"/>
      <c r="C64" s="59"/>
      <c r="D64" s="60"/>
      <c r="E64" s="60"/>
      <c r="F64" s="81">
        <f>Travel_Other[[#This Row],[Cost]]*Travel_Other[[#This Row],[Quantity]]</f>
        <v>0</v>
      </c>
    </row>
    <row r="65" spans="2:6" ht="15" customHeight="1">
      <c r="B65" s="67" t="s">
        <v>21</v>
      </c>
      <c r="C65" s="68"/>
      <c r="D65" s="69"/>
      <c r="E65" s="61"/>
      <c r="F65" s="112">
        <f>SUBTOTAL(109,Travel_Other[TOTAL])</f>
        <v>0</v>
      </c>
    </row>
    <row r="66" spans="2:6" ht="8.1" customHeight="1"/>
    <row r="67" spans="2:6" ht="15" hidden="1" customHeight="1"/>
    <row r="68" spans="2:6" ht="15" hidden="1" customHeight="1"/>
    <row r="71" spans="2:6" ht="30" hidden="1" customHeight="1"/>
    <row r="72" spans="2:6" ht="30" hidden="1" customHeight="1"/>
    <row r="73" spans="2:6" ht="30" hidden="1" customHeight="1"/>
    <row r="74" spans="2:6" ht="30" hidden="1" customHeight="1"/>
    <row r="75" spans="2:6" ht="30" hidden="1" customHeight="1"/>
    <row r="76" spans="2:6" ht="30" hidden="1" customHeight="1"/>
    <row r="77" spans="2:6" ht="30" hidden="1" customHeight="1"/>
    <row r="78" spans="2:6" ht="30" hidden="1" customHeight="1"/>
    <row r="79" spans="2:6" ht="30" hidden="1" customHeight="1"/>
    <row r="80" spans="2:6" ht="30" hidden="1" customHeight="1"/>
    <row r="81" ht="30" hidden="1" customHeight="1"/>
    <row r="82" ht="30" hidden="1" customHeight="1"/>
    <row r="83" ht="30" hidden="1" customHeight="1"/>
    <row r="84" ht="30" hidden="1" customHeight="1"/>
    <row r="85" ht="30" hidden="1" customHeight="1"/>
    <row r="86" ht="30" hidden="1" customHeight="1"/>
    <row r="87" ht="30" hidden="1" customHeight="1"/>
    <row r="88" ht="30" hidden="1" customHeight="1"/>
    <row r="89" ht="30" hidden="1" customHeight="1"/>
    <row r="90" ht="30" hidden="1" customHeight="1"/>
    <row r="91" ht="30" hidden="1" customHeight="1"/>
    <row r="92" ht="30" hidden="1" customHeight="1"/>
    <row r="93" ht="30" hidden="1" customHeight="1"/>
    <row r="94" ht="30" hidden="1" customHeight="1"/>
    <row r="95" ht="30" hidden="1" customHeight="1"/>
    <row r="96" ht="30" hidden="1" customHeight="1"/>
    <row r="97" ht="30" hidden="1" customHeight="1"/>
    <row r="98" ht="30" hidden="1" customHeight="1"/>
    <row r="99" ht="30" hidden="1" customHeight="1"/>
    <row r="100" ht="30" hidden="1" customHeight="1"/>
    <row r="101" ht="30" hidden="1" customHeight="1"/>
    <row r="102" ht="30" hidden="1" customHeight="1"/>
    <row r="103" ht="30" hidden="1" customHeight="1"/>
    <row r="104" ht="30" hidden="1" customHeight="1"/>
    <row r="105" ht="30" hidden="1" customHeight="1"/>
    <row r="106" ht="30" hidden="1" customHeight="1"/>
    <row r="107" ht="30" hidden="1" customHeight="1"/>
    <row r="108" ht="30" hidden="1" customHeight="1"/>
    <row r="109" ht="30" hidden="1" customHeight="1"/>
    <row r="110" ht="30" hidden="1" customHeight="1"/>
    <row r="111" ht="30" hidden="1" customHeight="1"/>
    <row r="112" ht="30" hidden="1" customHeight="1"/>
    <row r="113" ht="30" hidden="1" customHeight="1"/>
    <row r="114" ht="30" hidden="1" customHeight="1"/>
    <row r="115" ht="30" hidden="1" customHeight="1"/>
    <row r="116" ht="30" hidden="1" customHeight="1"/>
    <row r="117" ht="30" hidden="1" customHeight="1"/>
    <row r="118" ht="30" hidden="1" customHeight="1"/>
    <row r="119" ht="30" hidden="1" customHeight="1"/>
    <row r="120" ht="30" hidden="1" customHeight="1"/>
    <row r="121" ht="30" hidden="1" customHeight="1"/>
    <row r="122" ht="30" hidden="1" customHeight="1"/>
    <row r="123" ht="30" hidden="1" customHeight="1"/>
    <row r="124" ht="30" hidden="1" customHeight="1"/>
    <row r="125" ht="30" hidden="1" customHeight="1"/>
    <row r="126" ht="30" hidden="1" customHeight="1"/>
    <row r="127" ht="30" hidden="1" customHeight="1"/>
    <row r="128" ht="30" hidden="1" customHeight="1"/>
    <row r="129" ht="30" hidden="1" customHeight="1"/>
    <row r="130" ht="30" hidden="1" customHeight="1"/>
    <row r="131" ht="30" hidden="1" customHeight="1"/>
    <row r="132" ht="30" hidden="1" customHeight="1"/>
    <row r="133" ht="30" hidden="1" customHeight="1"/>
    <row r="134" ht="30" hidden="1" customHeight="1"/>
    <row r="135" ht="30" hidden="1" customHeight="1"/>
    <row r="136" ht="30" hidden="1" customHeight="1"/>
    <row r="137" ht="30" hidden="1" customHeight="1"/>
    <row r="138" ht="30" hidden="1" customHeight="1"/>
    <row r="139" ht="30" hidden="1" customHeight="1"/>
    <row r="140" ht="30" hidden="1" customHeight="1"/>
    <row r="141" ht="30" hidden="1" customHeight="1"/>
    <row r="142" ht="30" hidden="1" customHeight="1"/>
    <row r="143" ht="30" hidden="1" customHeight="1"/>
    <row r="144" ht="30" hidden="1" customHeight="1"/>
    <row r="145" ht="30" hidden="1" customHeight="1"/>
    <row r="146" ht="30" hidden="1" customHeight="1"/>
    <row r="147" ht="30" hidden="1" customHeight="1"/>
    <row r="148" ht="30" hidden="1" customHeight="1"/>
    <row r="149" ht="30" hidden="1" customHeight="1"/>
    <row r="150" ht="30" hidden="1" customHeight="1"/>
    <row r="151" ht="30" hidden="1" customHeight="1"/>
    <row r="152" ht="30" hidden="1" customHeight="1"/>
    <row r="153" ht="30" hidden="1" customHeight="1"/>
    <row r="154" ht="30" hidden="1" customHeight="1"/>
    <row r="155" ht="30" hidden="1" customHeight="1"/>
    <row r="156" ht="30" hidden="1" customHeight="1"/>
    <row r="157" ht="30" hidden="1" customHeight="1"/>
    <row r="158" ht="30" hidden="1" customHeight="1"/>
    <row r="159" ht="30" hidden="1" customHeight="1"/>
    <row r="160" ht="30" hidden="1" customHeight="1"/>
    <row r="161" ht="30" hidden="1" customHeight="1"/>
    <row r="162" ht="30" hidden="1" customHeight="1"/>
    <row r="163" ht="30" hidden="1" customHeight="1"/>
    <row r="164" ht="30" hidden="1" customHeight="1"/>
    <row r="165" ht="30" hidden="1" customHeight="1"/>
    <row r="166" ht="30" hidden="1" customHeight="1"/>
    <row r="167" ht="30" hidden="1" customHeight="1"/>
    <row r="168" ht="30" hidden="1" customHeight="1"/>
    <row r="169" ht="30" hidden="1" customHeight="1"/>
    <row r="170" ht="30" hidden="1" customHeight="1"/>
    <row r="171" ht="30" hidden="1" customHeight="1"/>
    <row r="172" ht="30" hidden="1" customHeight="1"/>
    <row r="173" ht="30" hidden="1" customHeight="1"/>
    <row r="174" ht="30" hidden="1" customHeight="1"/>
    <row r="175" ht="30" hidden="1" customHeight="1"/>
    <row r="176" ht="30" hidden="1" customHeight="1"/>
    <row r="177" ht="30" hidden="1" customHeight="1"/>
    <row r="178" ht="30" hidden="1" customHeight="1"/>
    <row r="179" ht="30" hidden="1" customHeight="1"/>
    <row r="180" ht="30" hidden="1" customHeight="1"/>
    <row r="181" ht="30" hidden="1" customHeight="1"/>
    <row r="182" ht="30" hidden="1" customHeight="1"/>
    <row r="183" ht="30" hidden="1" customHeight="1"/>
    <row r="184" ht="30" hidden="1" customHeight="1"/>
    <row r="185" ht="30" hidden="1" customHeight="1"/>
    <row r="186" ht="30" hidden="1" customHeight="1"/>
    <row r="187" ht="30" hidden="1" customHeight="1"/>
    <row r="188" ht="30" hidden="1" customHeight="1"/>
    <row r="189" ht="30" hidden="1" customHeight="1"/>
    <row r="190" ht="30" hidden="1" customHeight="1"/>
    <row r="191" ht="30" hidden="1" customHeight="1"/>
    <row r="192" ht="30" hidden="1" customHeight="1"/>
    <row r="193" ht="30" hidden="1" customHeight="1"/>
    <row r="194" ht="30" hidden="1" customHeight="1"/>
    <row r="195" ht="30" hidden="1" customHeight="1"/>
    <row r="196" ht="30" hidden="1" customHeight="1"/>
    <row r="197" ht="30" hidden="1" customHeight="1"/>
    <row r="198" ht="30" hidden="1" customHeight="1"/>
    <row r="199" ht="30" hidden="1" customHeight="1"/>
    <row r="200" ht="30" hidden="1" customHeight="1"/>
    <row r="201" ht="30" hidden="1" customHeight="1"/>
    <row r="202" ht="30" hidden="1" customHeight="1"/>
    <row r="203" ht="30" hidden="1" customHeight="1"/>
    <row r="204" ht="30" hidden="1" customHeight="1"/>
    <row r="205" ht="30" hidden="1" customHeight="1"/>
    <row r="206" ht="30" hidden="1" customHeight="1"/>
    <row r="207" ht="30" hidden="1" customHeight="1"/>
    <row r="208" ht="30" hidden="1" customHeight="1"/>
    <row r="209" ht="30" hidden="1" customHeight="1"/>
    <row r="210" ht="30" hidden="1" customHeight="1"/>
    <row r="211" ht="30" hidden="1" customHeight="1"/>
    <row r="212" ht="30" hidden="1" customHeight="1"/>
    <row r="213" ht="30" hidden="1" customHeight="1"/>
    <row r="214" ht="30" hidden="1" customHeight="1"/>
    <row r="215" ht="30" hidden="1" customHeight="1"/>
    <row r="216" ht="30" hidden="1" customHeight="1"/>
    <row r="217" ht="30" hidden="1" customHeight="1"/>
    <row r="218" ht="30" hidden="1" customHeight="1"/>
    <row r="219" ht="30" hidden="1" customHeight="1"/>
    <row r="220" ht="30" hidden="1" customHeight="1"/>
    <row r="221" ht="30" hidden="1" customHeight="1"/>
    <row r="222" ht="30" hidden="1" customHeight="1"/>
    <row r="223" ht="30" hidden="1" customHeight="1"/>
    <row r="224" ht="30" hidden="1" customHeight="1"/>
    <row r="225" ht="30" hidden="1" customHeight="1"/>
    <row r="226" ht="30" hidden="1" customHeight="1"/>
    <row r="227" ht="30" hidden="1" customHeight="1"/>
    <row r="228" ht="30" hidden="1" customHeight="1"/>
    <row r="229" ht="30" hidden="1" customHeight="1"/>
    <row r="230" ht="30" hidden="1" customHeight="1"/>
    <row r="231" ht="30" hidden="1" customHeight="1"/>
    <row r="232" ht="30" hidden="1" customHeight="1"/>
    <row r="233" ht="30" hidden="1" customHeight="1"/>
    <row r="234" ht="30" hidden="1" customHeight="1"/>
    <row r="235" ht="30" hidden="1" customHeight="1"/>
    <row r="236" ht="30" hidden="1" customHeight="1"/>
    <row r="237" ht="30" hidden="1" customHeight="1"/>
    <row r="238" ht="30" hidden="1" customHeight="1"/>
    <row r="239" ht="30" hidden="1" customHeight="1"/>
    <row r="240" ht="30" hidden="1" customHeight="1"/>
    <row r="241" ht="30" hidden="1" customHeight="1"/>
    <row r="242" ht="30" hidden="1" customHeight="1"/>
    <row r="243" ht="30" hidden="1" customHeight="1"/>
    <row r="244" ht="30" hidden="1" customHeight="1"/>
    <row r="245" ht="30" hidden="1" customHeight="1"/>
    <row r="246" ht="30" hidden="1" customHeight="1"/>
    <row r="247" ht="30" hidden="1" customHeight="1"/>
    <row r="248" ht="30" hidden="1" customHeight="1"/>
    <row r="249" ht="30" hidden="1" customHeight="1"/>
    <row r="250" ht="30" hidden="1" customHeight="1"/>
    <row r="251" ht="30" hidden="1" customHeight="1"/>
    <row r="252" ht="30" hidden="1" customHeight="1"/>
    <row r="253" ht="30" hidden="1" customHeight="1"/>
    <row r="254" ht="30" hidden="1" customHeight="1"/>
    <row r="255" ht="30" hidden="1" customHeight="1"/>
    <row r="256" ht="30" hidden="1" customHeight="1"/>
    <row r="257" ht="30" hidden="1" customHeight="1"/>
    <row r="258" ht="30" hidden="1" customHeight="1"/>
    <row r="259" ht="30" hidden="1" customHeight="1"/>
    <row r="260" ht="30" hidden="1" customHeight="1"/>
    <row r="261" ht="30" hidden="1" customHeight="1"/>
    <row r="262" ht="30" hidden="1" customHeight="1"/>
    <row r="263" ht="30" hidden="1" customHeight="1"/>
    <row r="264" ht="30" hidden="1" customHeight="1"/>
    <row r="265" ht="30" hidden="1" customHeight="1"/>
    <row r="266" ht="30" hidden="1" customHeight="1"/>
    <row r="267" ht="30" hidden="1" customHeight="1"/>
    <row r="268" ht="30" hidden="1" customHeight="1"/>
    <row r="269" ht="30" hidden="1" customHeight="1"/>
    <row r="270" ht="30" hidden="1" customHeight="1"/>
    <row r="271" ht="30" hidden="1" customHeight="1"/>
    <row r="272" ht="30" hidden="1" customHeight="1"/>
    <row r="273" ht="30" hidden="1" customHeight="1"/>
    <row r="274" ht="30" hidden="1" customHeight="1"/>
    <row r="275" ht="30" hidden="1" customHeight="1"/>
    <row r="276" ht="30" hidden="1" customHeight="1"/>
    <row r="277" ht="30" hidden="1" customHeight="1"/>
    <row r="278" ht="30" hidden="1" customHeight="1"/>
    <row r="279" ht="30" hidden="1" customHeight="1"/>
    <row r="280" ht="30" hidden="1" customHeight="1"/>
    <row r="281" ht="30" hidden="1" customHeight="1"/>
    <row r="282" ht="30" hidden="1" customHeight="1"/>
    <row r="283" ht="30" hidden="1" customHeight="1"/>
    <row r="284" ht="30" hidden="1" customHeight="1"/>
    <row r="285" ht="30" hidden="1" customHeight="1"/>
    <row r="286" ht="30" hidden="1" customHeight="1"/>
    <row r="287" ht="30" hidden="1" customHeight="1"/>
    <row r="288" ht="30" hidden="1" customHeight="1"/>
    <row r="289" ht="30" hidden="1" customHeight="1"/>
    <row r="290" ht="30" hidden="1" customHeight="1"/>
    <row r="291" ht="30" hidden="1" customHeight="1"/>
    <row r="292" ht="30" hidden="1" customHeight="1"/>
    <row r="293" ht="30" hidden="1" customHeight="1"/>
    <row r="294" ht="30" hidden="1" customHeight="1"/>
    <row r="295" ht="30" hidden="1" customHeight="1"/>
    <row r="296" ht="30" hidden="1" customHeight="1"/>
    <row r="297" ht="30" hidden="1" customHeight="1"/>
    <row r="298" ht="30" hidden="1" customHeight="1"/>
    <row r="299" ht="30" hidden="1" customHeight="1"/>
    <row r="300" ht="30" hidden="1" customHeight="1"/>
    <row r="301" ht="30" hidden="1" customHeight="1"/>
    <row r="302" ht="30" hidden="1" customHeight="1"/>
    <row r="303" ht="30" hidden="1" customHeight="1"/>
    <row r="304" ht="30" hidden="1" customHeight="1"/>
    <row r="305" ht="30" hidden="1" customHeight="1"/>
    <row r="306" ht="30" hidden="1" customHeight="1"/>
    <row r="307" ht="30" hidden="1" customHeight="1"/>
    <row r="308" ht="30" hidden="1" customHeight="1"/>
    <row r="309" ht="30" hidden="1" customHeight="1"/>
    <row r="310" ht="30" hidden="1" customHeight="1"/>
    <row r="311" ht="30" hidden="1" customHeight="1"/>
    <row r="312" ht="30" hidden="1" customHeight="1"/>
    <row r="313" ht="30" hidden="1" customHeight="1"/>
    <row r="314" ht="30" hidden="1" customHeight="1"/>
    <row r="315" ht="30" hidden="1" customHeight="1"/>
    <row r="316" ht="30" hidden="1" customHeight="1"/>
    <row r="317" ht="30" hidden="1" customHeight="1"/>
    <row r="318" ht="30" hidden="1" customHeight="1"/>
    <row r="319" ht="30" hidden="1" customHeight="1"/>
    <row r="320" ht="30" hidden="1" customHeight="1"/>
    <row r="321" ht="30" hidden="1" customHeight="1"/>
    <row r="322" ht="30" hidden="1" customHeight="1"/>
    <row r="323" ht="30" hidden="1" customHeight="1"/>
    <row r="324" ht="30" hidden="1" customHeight="1"/>
    <row r="325" ht="30" hidden="1" customHeight="1"/>
    <row r="326" ht="30" hidden="1" customHeight="1"/>
    <row r="327" ht="30" hidden="1" customHeight="1"/>
    <row r="328" ht="30" hidden="1" customHeight="1"/>
    <row r="329" ht="30" hidden="1" customHeight="1"/>
    <row r="330" ht="30" hidden="1" customHeight="1"/>
    <row r="331" ht="30" hidden="1" customHeight="1"/>
    <row r="332" ht="30" hidden="1" customHeight="1"/>
    <row r="333" ht="30" hidden="1" customHeight="1"/>
    <row r="334" ht="30" hidden="1" customHeight="1"/>
    <row r="335" ht="30" hidden="1" customHeight="1"/>
    <row r="336" ht="30" hidden="1" customHeight="1"/>
    <row r="337" ht="30" hidden="1" customHeight="1"/>
    <row r="338" ht="30" hidden="1" customHeight="1"/>
    <row r="339" ht="30" hidden="1" customHeight="1"/>
    <row r="340" ht="30" hidden="1" customHeight="1"/>
    <row r="341" ht="30" hidden="1" customHeight="1"/>
    <row r="342" ht="30" hidden="1" customHeight="1"/>
    <row r="343" ht="30" hidden="1" customHeight="1"/>
    <row r="344" ht="30" hidden="1" customHeight="1"/>
    <row r="345" ht="30" hidden="1" customHeight="1"/>
    <row r="346" ht="30" hidden="1" customHeight="1"/>
    <row r="347" ht="30" hidden="1" customHeight="1"/>
    <row r="348" ht="30" hidden="1" customHeight="1"/>
    <row r="349" ht="30" hidden="1" customHeight="1"/>
    <row r="350" ht="30" hidden="1" customHeight="1"/>
    <row r="351" ht="30" hidden="1" customHeight="1"/>
    <row r="352" ht="30" hidden="1" customHeight="1"/>
    <row r="353" ht="30" hidden="1" customHeight="1"/>
    <row r="354" ht="30" hidden="1" customHeight="1"/>
    <row r="355" ht="30" hidden="1" customHeight="1"/>
    <row r="356" ht="30" hidden="1" customHeight="1"/>
    <row r="357" ht="30" hidden="1" customHeight="1"/>
    <row r="358" ht="30" hidden="1" customHeight="1"/>
    <row r="359" ht="30" hidden="1" customHeight="1"/>
    <row r="360" ht="30" hidden="1" customHeight="1"/>
    <row r="361" ht="30" hidden="1" customHeight="1"/>
    <row r="362" ht="30" hidden="1" customHeight="1"/>
    <row r="363" ht="30" hidden="1" customHeight="1"/>
    <row r="364" ht="30" hidden="1" customHeight="1"/>
    <row r="365" ht="30" hidden="1" customHeight="1"/>
    <row r="366" ht="30" hidden="1" customHeight="1"/>
    <row r="367" ht="30" hidden="1" customHeight="1"/>
    <row r="368" ht="30" hidden="1" customHeight="1"/>
    <row r="369" ht="30" hidden="1" customHeight="1"/>
    <row r="370" ht="30" hidden="1" customHeight="1"/>
    <row r="371" ht="30" hidden="1" customHeight="1"/>
    <row r="372" ht="30" hidden="1" customHeight="1"/>
    <row r="373" ht="30" hidden="1" customHeight="1"/>
    <row r="374" ht="30" hidden="1" customHeight="1"/>
    <row r="375" ht="30" hidden="1" customHeight="1"/>
    <row r="376" ht="30" hidden="1" customHeight="1"/>
    <row r="377" ht="30" hidden="1" customHeight="1"/>
    <row r="378" ht="30" hidden="1" customHeight="1"/>
    <row r="379" ht="30" hidden="1" customHeight="1"/>
    <row r="380" ht="30" hidden="1" customHeight="1"/>
    <row r="381" ht="30" hidden="1" customHeight="1"/>
    <row r="382" ht="30" hidden="1" customHeight="1"/>
    <row r="383" ht="30" hidden="1" customHeight="1"/>
    <row r="384" ht="30" hidden="1" customHeight="1"/>
    <row r="385" ht="30" hidden="1" customHeight="1"/>
    <row r="386" ht="30" hidden="1" customHeight="1"/>
    <row r="387" ht="30" hidden="1" customHeight="1"/>
    <row r="388" ht="30" hidden="1" customHeight="1"/>
    <row r="389" ht="30" hidden="1" customHeight="1"/>
    <row r="390" ht="30" hidden="1" customHeight="1"/>
    <row r="391" ht="30" hidden="1" customHeight="1"/>
    <row r="392" ht="30" hidden="1" customHeight="1"/>
    <row r="393" ht="30" hidden="1" customHeight="1"/>
    <row r="394" ht="30" hidden="1" customHeight="1"/>
    <row r="395" ht="30" hidden="1" customHeight="1"/>
    <row r="396" ht="30" hidden="1" customHeight="1"/>
    <row r="397" ht="30" hidden="1" customHeight="1"/>
    <row r="398" ht="30" hidden="1" customHeight="1"/>
    <row r="399" ht="30" hidden="1" customHeight="1"/>
    <row r="400" ht="30" hidden="1" customHeight="1"/>
    <row r="401" ht="30" hidden="1" customHeight="1"/>
    <row r="402" ht="30" hidden="1" customHeight="1"/>
    <row r="403" ht="30" hidden="1" customHeight="1"/>
    <row r="404" ht="30" hidden="1" customHeight="1"/>
    <row r="405" ht="30" hidden="1" customHeight="1"/>
    <row r="406" ht="30" hidden="1" customHeight="1"/>
    <row r="407" ht="30" hidden="1" customHeight="1"/>
    <row r="408" ht="30" hidden="1" customHeight="1"/>
    <row r="409" ht="30" hidden="1" customHeight="1"/>
    <row r="410" ht="30" hidden="1" customHeight="1"/>
    <row r="411" ht="30" hidden="1" customHeight="1"/>
    <row r="412" ht="30" hidden="1" customHeight="1"/>
    <row r="413" ht="30" hidden="1" customHeight="1"/>
    <row r="414" ht="30" hidden="1" customHeight="1"/>
    <row r="415" ht="30" hidden="1" customHeight="1"/>
    <row r="416" ht="30" hidden="1" customHeight="1"/>
    <row r="417" ht="30" hidden="1" customHeight="1"/>
    <row r="418" ht="30" hidden="1" customHeight="1"/>
    <row r="419" ht="30" hidden="1" customHeight="1"/>
    <row r="420" ht="30" hidden="1" customHeight="1"/>
    <row r="421" ht="30" hidden="1" customHeight="1"/>
    <row r="422" ht="30" hidden="1" customHeight="1"/>
    <row r="423" ht="30" hidden="1" customHeight="1"/>
    <row r="424" ht="30" hidden="1" customHeight="1"/>
    <row r="425" ht="30" hidden="1" customHeight="1"/>
    <row r="426" ht="30" hidden="1" customHeight="1"/>
    <row r="427" ht="30" hidden="1" customHeight="1"/>
    <row r="428" ht="30" hidden="1" customHeight="1"/>
    <row r="429" ht="30" hidden="1" customHeight="1"/>
    <row r="430" ht="30" hidden="1" customHeight="1"/>
    <row r="431" ht="30" hidden="1" customHeight="1"/>
    <row r="432" ht="30" hidden="1" customHeight="1"/>
    <row r="433" ht="30" hidden="1" customHeight="1"/>
    <row r="434" ht="30" hidden="1" customHeight="1"/>
    <row r="435" ht="30" hidden="1" customHeight="1"/>
    <row r="436" ht="30" hidden="1" customHeight="1"/>
    <row r="437" ht="30" hidden="1" customHeight="1"/>
    <row r="438" ht="30" hidden="1" customHeight="1"/>
    <row r="439" ht="30" hidden="1" customHeight="1"/>
    <row r="440" ht="30" hidden="1" customHeight="1"/>
    <row r="441" ht="30" hidden="1" customHeight="1"/>
    <row r="442" ht="30" hidden="1" customHeight="1"/>
    <row r="443" ht="30" hidden="1" customHeight="1"/>
    <row r="444" ht="30" hidden="1" customHeight="1"/>
    <row r="445" ht="30" hidden="1" customHeight="1"/>
    <row r="446" ht="30" hidden="1" customHeight="1"/>
    <row r="447" ht="30" hidden="1" customHeight="1"/>
    <row r="448" ht="30" hidden="1" customHeight="1"/>
    <row r="449" ht="30" hidden="1" customHeight="1"/>
    <row r="450" ht="30" hidden="1" customHeight="1"/>
    <row r="451" ht="30" hidden="1" customHeight="1"/>
    <row r="452" ht="30" hidden="1" customHeight="1"/>
    <row r="453" ht="30" hidden="1" customHeight="1"/>
    <row r="454" ht="30" hidden="1" customHeight="1"/>
    <row r="455" ht="30" hidden="1" customHeight="1"/>
    <row r="456" ht="30" hidden="1" customHeight="1"/>
    <row r="457" ht="30" hidden="1" customHeight="1"/>
    <row r="458" ht="30" hidden="1" customHeight="1"/>
    <row r="459" ht="30" hidden="1" customHeight="1"/>
    <row r="460" ht="30" hidden="1" customHeight="1"/>
    <row r="461" ht="30" hidden="1" customHeight="1"/>
    <row r="462" ht="30" hidden="1" customHeight="1"/>
    <row r="463" ht="30" hidden="1" customHeight="1"/>
    <row r="464" ht="30" hidden="1" customHeight="1"/>
    <row r="465" ht="30" hidden="1" customHeight="1"/>
    <row r="466" ht="30" hidden="1" customHeight="1"/>
    <row r="467" ht="30" hidden="1" customHeight="1"/>
    <row r="468" ht="30" hidden="1" customHeight="1"/>
    <row r="469" ht="30" hidden="1" customHeight="1"/>
    <row r="470" ht="30" hidden="1" customHeight="1"/>
    <row r="471" ht="30" hidden="1" customHeight="1"/>
    <row r="472" ht="30" hidden="1" customHeight="1"/>
    <row r="473" ht="30" hidden="1" customHeight="1"/>
    <row r="474" ht="30" hidden="1" customHeight="1"/>
    <row r="475" ht="30" hidden="1" customHeight="1"/>
    <row r="476" ht="30" hidden="1" customHeight="1"/>
    <row r="477" ht="30" hidden="1" customHeight="1"/>
    <row r="478" ht="30" hidden="1" customHeight="1"/>
    <row r="479" ht="30" hidden="1" customHeight="1"/>
    <row r="480" ht="30" hidden="1" customHeight="1"/>
    <row r="481" ht="30" hidden="1" customHeight="1"/>
    <row r="482" ht="30" hidden="1" customHeight="1"/>
    <row r="483" ht="30" hidden="1" customHeight="1"/>
    <row r="484" ht="30" hidden="1" customHeight="1"/>
    <row r="485" ht="30" hidden="1" customHeight="1"/>
    <row r="486" ht="30" hidden="1" customHeight="1"/>
    <row r="487" ht="30" hidden="1" customHeight="1"/>
    <row r="488" ht="30" hidden="1" customHeight="1"/>
    <row r="489" ht="30" hidden="1" customHeight="1"/>
    <row r="490" ht="30" hidden="1" customHeight="1"/>
    <row r="491" ht="30" hidden="1" customHeight="1"/>
    <row r="492" ht="30" hidden="1" customHeight="1"/>
    <row r="493" ht="30" hidden="1" customHeight="1"/>
    <row r="494" ht="30" hidden="1" customHeight="1"/>
    <row r="495" ht="30" hidden="1" customHeight="1"/>
    <row r="496" ht="30" hidden="1" customHeight="1"/>
    <row r="497" ht="30" hidden="1" customHeight="1"/>
    <row r="498" ht="30" hidden="1" customHeight="1"/>
    <row r="499" ht="30" hidden="1" customHeight="1"/>
    <row r="500" ht="30" hidden="1" customHeight="1"/>
    <row r="501" ht="30" hidden="1" customHeight="1"/>
    <row r="502" ht="30" hidden="1" customHeight="1"/>
    <row r="503" ht="30" hidden="1" customHeight="1"/>
    <row r="504" ht="30" hidden="1" customHeight="1"/>
    <row r="505" ht="30" hidden="1" customHeight="1"/>
    <row r="506" ht="30" hidden="1" customHeight="1"/>
    <row r="507" ht="30" hidden="1" customHeight="1"/>
    <row r="508" ht="30" hidden="1" customHeight="1"/>
    <row r="509" ht="30" hidden="1" customHeight="1"/>
    <row r="510" ht="30" hidden="1" customHeight="1"/>
    <row r="511" ht="30" hidden="1" customHeight="1"/>
    <row r="512" ht="30" hidden="1" customHeight="1"/>
    <row r="513" ht="30" hidden="1" customHeight="1"/>
    <row r="514" ht="30" hidden="1" customHeight="1"/>
    <row r="515" ht="30" hidden="1" customHeight="1"/>
    <row r="516" ht="30" hidden="1" customHeight="1"/>
    <row r="517" ht="30" hidden="1" customHeight="1"/>
    <row r="518" ht="30" hidden="1" customHeight="1"/>
    <row r="519" ht="30" hidden="1" customHeight="1"/>
    <row r="520" ht="30" hidden="1" customHeight="1"/>
    <row r="521" ht="30" hidden="1" customHeight="1"/>
    <row r="522" ht="30" hidden="1" customHeight="1"/>
    <row r="523" ht="30" hidden="1" customHeight="1"/>
    <row r="524" ht="30" hidden="1" customHeight="1"/>
    <row r="525" ht="30" hidden="1" customHeight="1"/>
    <row r="526" ht="30" hidden="1" customHeight="1"/>
  </sheetData>
  <sheetProtection formatCells="0" formatColumns="0" formatRows="0" insertRows="0" insertHyperlinks="0" deleteRows="0" sort="0" autoFilter="0"/>
  <mergeCells count="9">
    <mergeCell ref="B2:U2"/>
    <mergeCell ref="E54:F54"/>
    <mergeCell ref="E4:F4"/>
    <mergeCell ref="E6:F6"/>
    <mergeCell ref="E30:F30"/>
    <mergeCell ref="B4:C4"/>
    <mergeCell ref="B6:C6"/>
    <mergeCell ref="B30:C30"/>
    <mergeCell ref="B54:C54"/>
  </mergeCells>
  <phoneticPr fontId="8" type="noConversion"/>
  <conditionalFormatting sqref="B8:I27 K8:K27 O8:O27 S8:S27 B32:I51 K32:K51 O32:O51 S32:S51 B56:E64">
    <cfRule type="expression" dxfId="286" priority="36">
      <formula>AND(Exp_Percentage&gt;0.2,ISBLANK(B8))</formula>
    </cfRule>
  </conditionalFormatting>
  <conditionalFormatting sqref="B2:U2">
    <cfRule type="expression" dxfId="285" priority="1">
      <formula>Exp_Percentage&gt;0.2</formula>
    </cfRule>
  </conditionalFormatting>
  <dataValidations count="5">
    <dataValidation allowBlank="1" showInputMessage="1" showErrorMessage="1" prompt="Include why the trip is necessary to achieve the deliverables." sqref="C7:C11 C31:C35" xr:uid="{2D8C3770-5314-43EF-B5C6-1956E4A16060}"/>
    <dataValidation allowBlank="1" showInputMessage="1" showErrorMessage="1" prompt="Input information with the format: City, US State / Country." sqref="D7:E11 D31:E35" xr:uid="{ACFB99CE-607F-45BF-BD16-7AC05991E2E4}"/>
    <dataValidation allowBlank="1" showInputMessage="1" showErrorMessage="1" prompt="DO NOT DELETE THE FORMULAS IN THIS COLUMN_x000a_Cost per Trip is calculated as follows: _x000a_Flight Cost + _x000a_(Hotel Cost x (# of Night-1)) + _x000a_(Meals per diem x # of Days) + _x000a_(Ground Transportation x # Days)._x000a_*Note that # of Nights is equal to Number of Days - 1." sqref="M8 M32" xr:uid="{70D49A3D-9ADE-498D-B701-61E3FB19DF8C}"/>
    <dataValidation allowBlank="1" showInputMessage="1" showErrorMessage="1" prompt="DO NOT DELETE THE FORMULAS IN THIS COLUMN" sqref="Q8 U8 Q32 U32" xr:uid="{F4F45C0F-9014-4CC7-87E1-A1F3E8AFCC3C}"/>
    <dataValidation allowBlank="1" showInputMessage="1" showErrorMessage="1" prompt="For example: taxi, subway, or car rental. Mileage costs should be included in the Other Travel Costs Table below." sqref="I8 I32" xr:uid="{53EF44D5-E45F-478B-8A7A-C4BD4C67D56B}"/>
  </dataValidations>
  <printOptions horizontalCentered="1"/>
  <pageMargins left="0.25" right="0.25" top="0.75" bottom="0.75" header="0.3" footer="0.3"/>
  <pageSetup scale="49" fitToHeight="0" orientation="portrait" r:id="rId1"/>
  <headerFooter differentFirst="1">
    <oddHeader>&amp;F</oddHeader>
    <oddFooter>Page &amp;P of &amp;N</oddFooter>
  </headerFooter>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570DE-54C5-49D6-87B4-6A33C8AE3D5B}">
  <sheetPr codeName="Sheet4">
    <pageSetUpPr fitToPage="1"/>
  </sheetPr>
  <dimension ref="A1:AO47"/>
  <sheetViews>
    <sheetView showGridLines="0" workbookViewId="0">
      <selection activeCell="B10" sqref="B10"/>
    </sheetView>
  </sheetViews>
  <sheetFormatPr defaultColWidth="0" defaultRowHeight="14.45" zeroHeight="1" outlineLevelCol="1"/>
  <cols>
    <col min="1" max="1" width="1.5703125" style="3" customWidth="1"/>
    <col min="2" max="2" width="30.7109375" style="3" customWidth="1"/>
    <col min="3" max="3" width="33.42578125" style="3" customWidth="1"/>
    <col min="4" max="4" width="20.7109375" style="3" customWidth="1"/>
    <col min="5" max="5" width="9.28515625" style="3" customWidth="1"/>
    <col min="6" max="6" width="1.5703125" style="3" customWidth="1"/>
    <col min="7" max="7" width="17.7109375" style="31" hidden="1" customWidth="1" outlineLevel="1"/>
    <col min="8" max="8" width="18.42578125" style="3" hidden="1" customWidth="1" outlineLevel="1"/>
    <col min="9" max="9" width="1.5703125" style="31" hidden="1" customWidth="1" outlineLevel="1"/>
    <col min="10" max="10" width="8" style="3" hidden="1" customWidth="1" outlineLevel="1"/>
    <col min="11" max="11" width="1.5703125" style="31" hidden="1" customWidth="1" outlineLevel="1"/>
    <col min="12" max="12" width="17.7109375" style="3" customWidth="1" collapsed="1"/>
    <col min="13" max="13" width="1.5703125" style="31" customWidth="1"/>
    <col min="14" max="14" width="15" style="3" hidden="1" customWidth="1" outlineLevel="1"/>
    <col min="15" max="15" width="1.5703125" style="31" hidden="1" customWidth="1" outlineLevel="1"/>
    <col min="16" max="16" width="9.42578125" style="3" hidden="1" customWidth="1" outlineLevel="1"/>
    <col min="17" max="17" width="1.5703125" style="31" hidden="1" customWidth="1" outlineLevel="1"/>
    <col min="18" max="18" width="10" style="3" hidden="1" customWidth="1" outlineLevel="1"/>
    <col min="19" max="19" width="1.5703125" style="31" hidden="1" customWidth="1" outlineLevel="1"/>
    <col min="20" max="20" width="17.7109375" style="3" customWidth="1" collapsed="1"/>
    <col min="21" max="21" width="1.5703125" style="3" customWidth="1"/>
    <col min="22" max="22" width="24.28515625" style="3" hidden="1" customWidth="1" outlineLevel="1"/>
    <col min="23" max="23" width="10" style="3" hidden="1" customWidth="1" outlineLevel="1"/>
    <col min="24" max="24" width="8.5703125" style="3" hidden="1" customWidth="1" outlineLevel="1"/>
    <col min="25" max="25" width="16.5703125" style="3" hidden="1" customWidth="1" outlineLevel="1"/>
    <col min="26" max="26" width="1.5703125" style="31" hidden="1" customWidth="1" outlineLevel="1"/>
    <col min="27" max="27" width="7.85546875" style="3" hidden="1" customWidth="1" outlineLevel="1"/>
    <col min="28" max="28" width="1.5703125" style="31" hidden="1" customWidth="1" outlineLevel="1"/>
    <col min="29" max="29" width="9.28515625" style="3" hidden="1" customWidth="1" outlineLevel="1" collapsed="1"/>
    <col min="30" max="30" width="1.5703125" style="31" hidden="1" customWidth="1" outlineLevel="1"/>
    <col min="31" max="31" width="8.42578125" style="3" hidden="1" customWidth="1" outlineLevel="1" collapsed="1"/>
    <col min="32" max="32" width="1.5703125" style="31" hidden="1" customWidth="1" outlineLevel="1"/>
    <col min="33" max="33" width="9.28515625" style="3" hidden="1" customWidth="1" outlineLevel="1" collapsed="1"/>
    <col min="34" max="34" width="1.5703125" style="31" hidden="1" customWidth="1" outlineLevel="1"/>
    <col min="35" max="35" width="5.28515625" style="3" hidden="1" customWidth="1" outlineLevel="1"/>
    <col min="36" max="36" width="1.5703125" style="31" hidden="1" customWidth="1" outlineLevel="1"/>
    <col min="37" max="37" width="17.7109375" style="3" customWidth="1" collapsed="1"/>
    <col min="38" max="38" width="1.5703125" style="31" customWidth="1"/>
    <col min="39" max="39" width="12" style="3" customWidth="1"/>
    <col min="40" max="40" width="1.5703125" style="3" customWidth="1"/>
    <col min="41" max="41" width="0" style="3" hidden="1" customWidth="1"/>
    <col min="42" max="16384" width="8.7109375" style="3" hidden="1"/>
  </cols>
  <sheetData>
    <row r="1" spans="2:39" s="1" customFormat="1" ht="8.1" customHeight="1">
      <c r="Z1" s="45"/>
      <c r="AB1" s="45"/>
      <c r="AD1" s="45"/>
      <c r="AF1" s="45"/>
      <c r="AH1" s="45"/>
      <c r="AJ1" s="45"/>
      <c r="AL1" s="45"/>
    </row>
    <row r="2" spans="2:39" s="1" customFormat="1">
      <c r="B2" s="160" t="s">
        <v>37</v>
      </c>
      <c r="C2" s="160"/>
      <c r="D2" s="160"/>
      <c r="E2" s="160"/>
      <c r="F2" s="160"/>
      <c r="G2" s="160"/>
      <c r="H2" s="160"/>
      <c r="I2" s="160"/>
      <c r="J2" s="160"/>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c r="AL2" s="160"/>
      <c r="AM2" s="160"/>
    </row>
    <row r="3" spans="2:39" s="1" customFormat="1">
      <c r="B3" s="160" t="s">
        <v>65</v>
      </c>
      <c r="C3" s="160"/>
      <c r="D3" s="160"/>
      <c r="E3" s="160"/>
      <c r="F3" s="160"/>
      <c r="G3" s="160"/>
      <c r="H3" s="160"/>
      <c r="I3" s="160"/>
      <c r="J3" s="160"/>
      <c r="K3" s="160"/>
      <c r="L3" s="160"/>
      <c r="M3" s="160"/>
      <c r="N3" s="160"/>
      <c r="O3" s="160"/>
      <c r="P3" s="160"/>
      <c r="Q3" s="160"/>
      <c r="R3" s="160"/>
      <c r="S3" s="160"/>
      <c r="T3" s="160"/>
      <c r="U3" s="160"/>
      <c r="V3" s="160"/>
      <c r="W3" s="160"/>
      <c r="X3" s="160"/>
      <c r="Y3" s="160"/>
      <c r="Z3" s="160"/>
      <c r="AA3" s="160"/>
      <c r="AB3" s="160"/>
      <c r="AC3" s="160"/>
      <c r="AD3" s="160"/>
      <c r="AE3" s="160"/>
      <c r="AF3" s="160"/>
      <c r="AG3" s="160"/>
      <c r="AH3" s="160"/>
      <c r="AI3" s="160"/>
      <c r="AJ3" s="160"/>
      <c r="AK3" s="160"/>
      <c r="AL3" s="160"/>
      <c r="AM3" s="160"/>
    </row>
    <row r="4" spans="2:39" s="1" customFormat="1" ht="8.1" customHeight="1">
      <c r="Z4" s="45"/>
      <c r="AB4" s="45"/>
      <c r="AD4" s="45"/>
      <c r="AF4" s="45"/>
      <c r="AH4" s="45"/>
      <c r="AJ4" s="45"/>
      <c r="AL4" s="45"/>
    </row>
    <row r="5" spans="2:39" s="102" customFormat="1" ht="19.5">
      <c r="B5" s="164" t="s">
        <v>66</v>
      </c>
      <c r="C5" s="165"/>
      <c r="D5" s="161">
        <f>SUM(Conferences_Staff[[#Totals],[TOTAL]]+Conferences_Sub[[#Totals],[TOTAL]]+Tbl_OtherConferenceMeetingCosts[[#Totals],[TOTAL]])</f>
        <v>0</v>
      </c>
      <c r="E5" s="161"/>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57"/>
    </row>
    <row r="6" spans="2:39">
      <c r="G6" s="3"/>
      <c r="I6" s="3"/>
      <c r="K6" s="3"/>
      <c r="M6" s="3"/>
      <c r="O6" s="3"/>
      <c r="Q6" s="3"/>
      <c r="S6" s="3"/>
    </row>
    <row r="7" spans="2:39" s="93" customFormat="1" ht="17.100000000000001">
      <c r="B7" s="158" t="s">
        <v>30</v>
      </c>
      <c r="C7" s="159"/>
      <c r="D7" s="153">
        <f>Conferences_Staff[[#Totals],[TOTAL]]</f>
        <v>0</v>
      </c>
      <c r="E7" s="153"/>
      <c r="F7" s="100"/>
      <c r="G7" s="100"/>
      <c r="H7" s="100"/>
      <c r="I7" s="100"/>
      <c r="J7" s="100"/>
      <c r="K7" s="100"/>
      <c r="L7" s="100"/>
      <c r="M7" s="100"/>
      <c r="N7" s="100"/>
      <c r="O7" s="100"/>
      <c r="P7" s="100"/>
      <c r="Q7" s="100"/>
      <c r="R7" s="100"/>
      <c r="S7" s="100"/>
      <c r="T7" s="100"/>
      <c r="U7" s="100"/>
      <c r="V7" s="100"/>
      <c r="W7" s="100"/>
      <c r="X7" s="100"/>
      <c r="Y7" s="100"/>
      <c r="Z7" s="100"/>
      <c r="AA7" s="100"/>
      <c r="AB7" s="100"/>
      <c r="AC7" s="100"/>
      <c r="AD7" s="100"/>
      <c r="AE7" s="100"/>
      <c r="AF7" s="100"/>
      <c r="AG7" s="100"/>
      <c r="AH7" s="100"/>
      <c r="AI7" s="100"/>
      <c r="AJ7" s="100"/>
      <c r="AK7" s="100"/>
      <c r="AL7" s="100"/>
      <c r="AM7" s="101"/>
    </row>
    <row r="8" spans="2:39" s="25" customFormat="1" ht="16.899999999999999" customHeight="1">
      <c r="B8" s="162" t="s">
        <v>67</v>
      </c>
      <c r="C8" s="163"/>
      <c r="D8" s="163"/>
      <c r="E8" s="163"/>
      <c r="F8" s="116"/>
      <c r="G8" s="166" t="s">
        <v>68</v>
      </c>
      <c r="H8" s="166"/>
      <c r="I8" s="166"/>
      <c r="J8" s="166"/>
      <c r="K8" s="166"/>
      <c r="L8" s="166"/>
      <c r="M8" s="116"/>
      <c r="N8" s="166" t="s">
        <v>69</v>
      </c>
      <c r="O8" s="166"/>
      <c r="P8" s="166"/>
      <c r="Q8" s="166"/>
      <c r="R8" s="166"/>
      <c r="S8" s="166"/>
      <c r="T8" s="166"/>
      <c r="U8" s="116"/>
      <c r="V8" s="166" t="s">
        <v>70</v>
      </c>
      <c r="W8" s="166"/>
      <c r="X8" s="166"/>
      <c r="Y8" s="166"/>
      <c r="Z8" s="166"/>
      <c r="AA8" s="166"/>
      <c r="AB8" s="166"/>
      <c r="AC8" s="166"/>
      <c r="AD8" s="166"/>
      <c r="AE8" s="166"/>
      <c r="AF8" s="166"/>
      <c r="AG8" s="166"/>
      <c r="AH8" s="166"/>
      <c r="AI8" s="166"/>
      <c r="AJ8" s="166"/>
      <c r="AK8" s="166"/>
      <c r="AL8" s="116"/>
      <c r="AM8" s="97"/>
    </row>
    <row r="9" spans="2:39" s="27" customFormat="1" ht="30" customHeight="1">
      <c r="B9" s="58" t="s">
        <v>71</v>
      </c>
      <c r="C9" s="58" t="s">
        <v>41</v>
      </c>
      <c r="D9" s="58" t="s">
        <v>72</v>
      </c>
      <c r="E9" s="58" t="s">
        <v>73</v>
      </c>
      <c r="F9" s="117" t="s">
        <v>48</v>
      </c>
      <c r="G9" s="62" t="s">
        <v>74</v>
      </c>
      <c r="H9" s="62" t="s">
        <v>75</v>
      </c>
      <c r="I9" s="120" t="s">
        <v>76</v>
      </c>
      <c r="J9" s="58" t="s">
        <v>77</v>
      </c>
      <c r="K9" s="120" t="s">
        <v>54</v>
      </c>
      <c r="L9" s="58" t="s">
        <v>78</v>
      </c>
      <c r="M9" s="117" t="s">
        <v>79</v>
      </c>
      <c r="N9" s="62" t="s">
        <v>80</v>
      </c>
      <c r="O9" s="120" t="s">
        <v>56</v>
      </c>
      <c r="P9" s="58" t="s">
        <v>81</v>
      </c>
      <c r="Q9" s="120" t="s">
        <v>82</v>
      </c>
      <c r="R9" s="58" t="s">
        <v>83</v>
      </c>
      <c r="S9" s="120" t="s">
        <v>58</v>
      </c>
      <c r="T9" s="58" t="s">
        <v>84</v>
      </c>
      <c r="U9" s="117" t="s">
        <v>85</v>
      </c>
      <c r="V9" s="62" t="s">
        <v>44</v>
      </c>
      <c r="W9" s="62" t="s">
        <v>45</v>
      </c>
      <c r="X9" s="62" t="s">
        <v>46</v>
      </c>
      <c r="Y9" s="62" t="s">
        <v>47</v>
      </c>
      <c r="Z9" s="120" t="s">
        <v>86</v>
      </c>
      <c r="AA9" s="58" t="s">
        <v>87</v>
      </c>
      <c r="AB9" s="120" t="s">
        <v>88</v>
      </c>
      <c r="AC9" s="58" t="s">
        <v>51</v>
      </c>
      <c r="AD9" s="120" t="s">
        <v>50</v>
      </c>
      <c r="AE9" s="58" t="s">
        <v>53</v>
      </c>
      <c r="AF9" s="120" t="s">
        <v>89</v>
      </c>
      <c r="AG9" s="58" t="s">
        <v>55</v>
      </c>
      <c r="AH9" s="120" t="s">
        <v>90</v>
      </c>
      <c r="AI9" s="58" t="s">
        <v>91</v>
      </c>
      <c r="AJ9" s="120" t="s">
        <v>92</v>
      </c>
      <c r="AK9" s="58" t="s">
        <v>93</v>
      </c>
      <c r="AL9" s="117" t="s">
        <v>94</v>
      </c>
      <c r="AM9" s="124" t="s">
        <v>59</v>
      </c>
    </row>
    <row r="10" spans="2:39">
      <c r="B10" s="85"/>
      <c r="C10" s="86"/>
      <c r="D10" s="96"/>
      <c r="E10" s="87"/>
      <c r="F10" s="118" t="str">
        <f>IF(ISBLANK(Conferences_Staff[[#This Row],['# Rental Days]]),"","x")</f>
        <v/>
      </c>
      <c r="G10" s="80"/>
      <c r="H10" s="80"/>
      <c r="I10" s="117" t="str">
        <f>IF(ISBLANK(Conferences_Staff[[#This Row],['# Rental Days]]),"","x")</f>
        <v/>
      </c>
      <c r="J10" s="87"/>
      <c r="K10" s="117" t="str">
        <f>IF(ISBLANK(Conferences_Staff[[#This Row],['# Rental Days]]),"","=")</f>
        <v/>
      </c>
      <c r="L10" s="110">
        <f>Conferences_Staff[[#This Row],['# Meetings ]]*(SUM(Conferences_Staff[[#This Row],[Event Space Rental 
(Per Day)]],Conferences_Staff[[#This Row],[Audio/Visual Rental 
(Per Day)]])*Conferences_Staff[[#This Row],['# Rental Days]])</f>
        <v>0</v>
      </c>
      <c r="M10" s="118"/>
      <c r="N10" s="80"/>
      <c r="O10" s="117" t="str">
        <f>IF(ISBLANK(Conferences_Staff[[#This Row],['# Attendees]]),"","x")</f>
        <v/>
      </c>
      <c r="P10" s="87"/>
      <c r="Q10" s="117" t="str">
        <f>IF(ISBLANK(Conferences_Staff[[#This Row],['# Attendees]]),"","x")</f>
        <v/>
      </c>
      <c r="R10" s="87"/>
      <c r="S10" s="117" t="str">
        <f>IF(ISBLANK(Conferences_Staff[[#This Row],['# Attendees]]),"","=")</f>
        <v/>
      </c>
      <c r="T10" s="110">
        <f>Conferences_Staff[[#This Row],['# Meetings ]]*((Conferences_Staff[[#This Row],[Food/Beverages
(Per Person)]]*Conferences_Staff[[#This Row],['# Catering Days]]*Conferences_Staff[[#This Row],['# Attendees]]))</f>
        <v>0</v>
      </c>
      <c r="U10" s="118"/>
      <c r="V10" s="80"/>
      <c r="W10" s="80"/>
      <c r="X10" s="80"/>
      <c r="Y10" s="80"/>
      <c r="Z10" s="117" t="str">
        <f>IF(ISBLANK(Conferences_Staff[[#This Row],['# Travel Days]]),"","x")</f>
        <v/>
      </c>
      <c r="AA10" s="87"/>
      <c r="AB10" s="117" t="str">
        <f>IF(ISBLANK(Conferences_Staff[[#This Row],['# Travel Days]]),"","=")</f>
        <v/>
      </c>
      <c r="AC10" s="90">
        <f>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D10" s="117" t="str">
        <f>IF(ISBLANK(Conferences_Staff[[#This Row],['# Travelers]]),"","x")</f>
        <v/>
      </c>
      <c r="AE10" s="87"/>
      <c r="AF10" s="117" t="str">
        <f>IF(ISBLANK(Conferences_Staff[[#This Row],['# Travelers]]),"","=")</f>
        <v/>
      </c>
      <c r="AG10" s="90">
        <f>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H10" s="117" t="str">
        <f>IF(ISBLANK(Conferences_Staff[[#This Row],['# Trips ]]),"","x")</f>
        <v/>
      </c>
      <c r="AI10" s="87"/>
      <c r="AJ10" s="117" t="str">
        <f>IF(ISBLANK(Conferences_Staff[[#This Row],['# Trips ]]),"","=")</f>
        <v/>
      </c>
      <c r="AK10" s="110">
        <f>Conferences_Staff[[#This Row],['# Trips ]]*(Conferences_Staff[[#This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L10" s="118"/>
      <c r="AM10" s="91">
        <f>(((Conferences_Staff[[#This Row],[Event Space Rental 
(Per Day)]]+Conferences_Staff[[#This Row],[Audio/Visual Rental 
(Per Day)]])*Conferences_Staff[[#This Row],['# Rental Days]])*Conferences_Staff[[#This Row],['# Meetings ]])+
((Conferences_Staff[[#This Row],[Food/Beverages
(Per Person)]]*Conferences_Staff[[#This Row],['# Catering Days]]*Conferences_Staff[[#This Row],['# Attendees]])*Conferences_Staff[[#This Row],['# Meetings ]])+
(Conferences_Staff[[#This Row],['# Trips ]]*(Conferences_Staff[[#This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row>
    <row r="11" spans="2:39">
      <c r="B11" s="85"/>
      <c r="C11" s="86"/>
      <c r="D11" s="96"/>
      <c r="E11" s="87"/>
      <c r="F11" s="118" t="str">
        <f>IF(ISBLANK(Conferences_Staff[[#This Row],['# Rental Days]]),"","x")</f>
        <v/>
      </c>
      <c r="G11" s="80"/>
      <c r="H11" s="80"/>
      <c r="I11" s="118" t="str">
        <f>IF(ISBLANK(Conferences_Staff[[#This Row],['# Rental Days]]),"","x")</f>
        <v/>
      </c>
      <c r="J11" s="87"/>
      <c r="K11" s="118" t="str">
        <f>IF(ISBLANK(Conferences_Staff[[#This Row],['# Rental Days]]),"","=")</f>
        <v/>
      </c>
      <c r="L11" s="110">
        <f>Conferences_Staff[[#This Row],['# Meetings ]]*(SUM(Conferences_Staff[[#This Row],[Event Space Rental 
(Per Day)]],Conferences_Staff[[#This Row],[Audio/Visual Rental 
(Per Day)]])*Conferences_Staff[[#This Row],['# Rental Days]])</f>
        <v>0</v>
      </c>
      <c r="M11" s="118"/>
      <c r="N11" s="80"/>
      <c r="O11" s="118" t="str">
        <f>IF(ISBLANK(Conferences_Staff[[#This Row],['# Attendees]]),"","x")</f>
        <v/>
      </c>
      <c r="P11" s="87"/>
      <c r="Q11" s="118" t="str">
        <f>IF(ISBLANK(Conferences_Staff[[#This Row],['# Attendees]]),"","x")</f>
        <v/>
      </c>
      <c r="R11" s="87"/>
      <c r="S11" s="118" t="str">
        <f>IF(ISBLANK(Conferences_Staff[[#This Row],['# Attendees]]),"","=")</f>
        <v/>
      </c>
      <c r="T11" s="110">
        <f>Conferences_Staff[[#This Row],['# Meetings ]]*((Conferences_Staff[[#This Row],[Food/Beverages
(Per Person)]]*Conferences_Staff[[#This Row],['# Catering Days]]*Conferences_Staff[[#This Row],['# Attendees]]))</f>
        <v>0</v>
      </c>
      <c r="U11" s="118"/>
      <c r="V11" s="80"/>
      <c r="W11" s="80"/>
      <c r="X11" s="80"/>
      <c r="Y11" s="80"/>
      <c r="Z11" s="118" t="str">
        <f>IF(ISBLANK(Conferences_Staff[[#This Row],['# Travel Days]]),"","x")</f>
        <v/>
      </c>
      <c r="AA11" s="87"/>
      <c r="AB11" s="118" t="str">
        <f>IF(ISBLANK(Conferences_Staff[[#This Row],['# Travel Days]]),"","=")</f>
        <v/>
      </c>
      <c r="AC11" s="90">
        <f>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D11" s="118" t="str">
        <f>IF(ISBLANK(Conferences_Staff[[#This Row],['# Travelers]]),"","x")</f>
        <v/>
      </c>
      <c r="AE11" s="87"/>
      <c r="AF11" s="118" t="str">
        <f>IF(ISBLANK(Conferences_Staff[[#This Row],['# Travelers]]),"","=")</f>
        <v/>
      </c>
      <c r="AG11" s="90">
        <f>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H11" s="118" t="str">
        <f>IF(ISBLANK(Conferences_Staff[[#This Row],['# Trips ]]),"","x")</f>
        <v/>
      </c>
      <c r="AI11" s="87"/>
      <c r="AJ11" s="118" t="str">
        <f>IF(ISBLANK(Conferences_Staff[[#This Row],['# Trips ]]),"","=")</f>
        <v/>
      </c>
      <c r="AK11" s="110">
        <f>Conferences_Staff[[#This Row],['# Trips ]]*(Conferences_Staff[[#This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L11" s="118"/>
      <c r="AM11" s="91">
        <f>(((Conferences_Staff[[#This Row],[Event Space Rental 
(Per Day)]]+Conferences_Staff[[#This Row],[Audio/Visual Rental 
(Per Day)]])*Conferences_Staff[[#This Row],['# Rental Days]])*Conferences_Staff[[#This Row],['# Meetings ]])+
((Conferences_Staff[[#This Row],[Food/Beverages
(Per Person)]]*Conferences_Staff[[#This Row],['# Catering Days]]*Conferences_Staff[[#This Row],['# Attendees]])*Conferences_Staff[[#This Row],['# Meetings ]])+
(Conferences_Staff[[#This Row],['# Trips ]]*(Conferences_Staff[[#This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row>
    <row r="12" spans="2:39">
      <c r="B12" s="85"/>
      <c r="C12" s="86"/>
      <c r="D12" s="96"/>
      <c r="E12" s="87"/>
      <c r="F12" s="118" t="str">
        <f>IF(ISBLANK(Conferences_Staff[[#This Row],['# Rental Days]]),"","x")</f>
        <v/>
      </c>
      <c r="G12" s="80"/>
      <c r="H12" s="80"/>
      <c r="I12" s="118" t="str">
        <f>IF(ISBLANK(Conferences_Staff[[#This Row],['# Rental Days]]),"","x")</f>
        <v/>
      </c>
      <c r="J12" s="87"/>
      <c r="K12" s="118" t="str">
        <f>IF(ISBLANK(Conferences_Staff[[#This Row],['# Rental Days]]),"","=")</f>
        <v/>
      </c>
      <c r="L12" s="110">
        <f>Conferences_Staff[[#This Row],['# Meetings ]]*(SUM(Conferences_Staff[[#This Row],[Event Space Rental 
(Per Day)]],Conferences_Staff[[#This Row],[Audio/Visual Rental 
(Per Day)]])*Conferences_Staff[[#This Row],['# Rental Days]])</f>
        <v>0</v>
      </c>
      <c r="M12" s="118"/>
      <c r="N12" s="80"/>
      <c r="O12" s="118" t="str">
        <f>IF(ISBLANK(Conferences_Staff[[#This Row],['# Attendees]]),"","x")</f>
        <v/>
      </c>
      <c r="P12" s="87"/>
      <c r="Q12" s="118" t="str">
        <f>IF(ISBLANK(Conferences_Staff[[#This Row],['# Attendees]]),"","x")</f>
        <v/>
      </c>
      <c r="R12" s="87"/>
      <c r="S12" s="118" t="str">
        <f>IF(ISBLANK(Conferences_Staff[[#This Row],['# Attendees]]),"","=")</f>
        <v/>
      </c>
      <c r="T12" s="110">
        <f>Conferences_Staff[[#This Row],['# Meetings ]]*((Conferences_Staff[[#This Row],[Food/Beverages
(Per Person)]]*Conferences_Staff[[#This Row],['# Catering Days]]*Conferences_Staff[[#This Row],['# Attendees]]))</f>
        <v>0</v>
      </c>
      <c r="U12" s="118"/>
      <c r="V12" s="80"/>
      <c r="W12" s="80"/>
      <c r="X12" s="80"/>
      <c r="Y12" s="80"/>
      <c r="Z12" s="118" t="str">
        <f>IF(ISBLANK(Conferences_Staff[[#This Row],['# Travel Days]]),"","x")</f>
        <v/>
      </c>
      <c r="AA12" s="87"/>
      <c r="AB12" s="118" t="str">
        <f>IF(ISBLANK(Conferences_Staff[[#This Row],['# Travel Days]]),"","=")</f>
        <v/>
      </c>
      <c r="AC12" s="90">
        <f>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D12" s="118" t="str">
        <f>IF(ISBLANK(Conferences_Staff[[#This Row],['# Travelers]]),"","x")</f>
        <v/>
      </c>
      <c r="AE12" s="87"/>
      <c r="AF12" s="118" t="str">
        <f>IF(ISBLANK(Conferences_Staff[[#This Row],['# Travelers]]),"","=")</f>
        <v/>
      </c>
      <c r="AG12" s="90">
        <f>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H12" s="118" t="str">
        <f>IF(ISBLANK(Conferences_Staff[[#This Row],['# Trips ]]),"","x")</f>
        <v/>
      </c>
      <c r="AI12" s="87"/>
      <c r="AJ12" s="118" t="str">
        <f>IF(ISBLANK(Conferences_Staff[[#This Row],['# Trips ]]),"","=")</f>
        <v/>
      </c>
      <c r="AK12" s="110">
        <f>Conferences_Staff[[#This Row],['# Trips ]]*(Conferences_Staff[[#This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L12" s="118"/>
      <c r="AM12" s="92">
        <f>(((Conferences_Staff[[#This Row],[Event Space Rental 
(Per Day)]]+Conferences_Staff[[#This Row],[Audio/Visual Rental 
(Per Day)]])*Conferences_Staff[[#This Row],['# Rental Days]])*Conferences_Staff[[#This Row],['# Meetings ]])+
((Conferences_Staff[[#This Row],[Food/Beverages
(Per Person)]]*Conferences_Staff[[#This Row],['# Catering Days]]*Conferences_Staff[[#This Row],['# Attendees]])*Conferences_Staff[[#This Row],['# Meetings ]])+
(Conferences_Staff[[#This Row],['# Trips ]]*(Conferences_Staff[[#This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row>
    <row r="13" spans="2:39">
      <c r="B13" s="85"/>
      <c r="C13" s="86"/>
      <c r="D13" s="96"/>
      <c r="E13" s="87"/>
      <c r="F13" s="118" t="str">
        <f>IF(ISBLANK(Conferences_Staff[[#This Row],['# Rental Days]]),"","x")</f>
        <v/>
      </c>
      <c r="G13" s="80"/>
      <c r="H13" s="80"/>
      <c r="I13" s="118" t="str">
        <f>IF(ISBLANK(Conferences_Staff[[#This Row],['# Rental Days]]),"","x")</f>
        <v/>
      </c>
      <c r="J13" s="87"/>
      <c r="K13" s="118" t="str">
        <f>IF(ISBLANK(Conferences_Staff[[#This Row],['# Rental Days]]),"","=")</f>
        <v/>
      </c>
      <c r="L13" s="110">
        <f>Conferences_Staff[[#This Row],['# Meetings ]]*(SUM(Conferences_Staff[[#This Row],[Event Space Rental 
(Per Day)]],Conferences_Staff[[#This Row],[Audio/Visual Rental 
(Per Day)]])*Conferences_Staff[[#This Row],['# Rental Days]])</f>
        <v>0</v>
      </c>
      <c r="M13" s="118"/>
      <c r="N13" s="80"/>
      <c r="O13" s="118" t="str">
        <f>IF(ISBLANK(Conferences_Staff[[#This Row],['# Attendees]]),"","x")</f>
        <v/>
      </c>
      <c r="P13" s="87"/>
      <c r="Q13" s="118" t="str">
        <f>IF(ISBLANK(Conferences_Staff[[#This Row],['# Attendees]]),"","x")</f>
        <v/>
      </c>
      <c r="R13" s="87"/>
      <c r="S13" s="118" t="str">
        <f>IF(ISBLANK(Conferences_Staff[[#This Row],['# Attendees]]),"","=")</f>
        <v/>
      </c>
      <c r="T13" s="110">
        <f>Conferences_Staff[[#This Row],['# Meetings ]]*((Conferences_Staff[[#This Row],[Food/Beverages
(Per Person)]]*Conferences_Staff[[#This Row],['# Catering Days]]*Conferences_Staff[[#This Row],['# Attendees]]))</f>
        <v>0</v>
      </c>
      <c r="U13" s="118"/>
      <c r="V13" s="80"/>
      <c r="W13" s="80"/>
      <c r="X13" s="80"/>
      <c r="Y13" s="80"/>
      <c r="Z13" s="118" t="str">
        <f>IF(ISBLANK(Conferences_Staff[[#This Row],['# Travel Days]]),"","x")</f>
        <v/>
      </c>
      <c r="AA13" s="87"/>
      <c r="AB13" s="118" t="str">
        <f>IF(ISBLANK(Conferences_Staff[[#This Row],['# Travel Days]]),"","=")</f>
        <v/>
      </c>
      <c r="AC13" s="90">
        <f>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D13" s="118" t="str">
        <f>IF(ISBLANK(Conferences_Staff[[#This Row],['# Travelers]]),"","x")</f>
        <v/>
      </c>
      <c r="AE13" s="87"/>
      <c r="AF13" s="118" t="str">
        <f>IF(ISBLANK(Conferences_Staff[[#This Row],['# Travelers]]),"","=")</f>
        <v/>
      </c>
      <c r="AG13" s="90">
        <f>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H13" s="118" t="str">
        <f>IF(ISBLANK(Conferences_Staff[[#This Row],['# Trips ]]),"","x")</f>
        <v/>
      </c>
      <c r="AI13" s="87"/>
      <c r="AJ13" s="118" t="str">
        <f>IF(ISBLANK(Conferences_Staff[[#This Row],['# Trips ]]),"","=")</f>
        <v/>
      </c>
      <c r="AK13" s="110">
        <f>Conferences_Staff[[#This Row],['# Trips ]]*(Conferences_Staff[[#This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L13" s="118"/>
      <c r="AM13" s="91">
        <f>(((Conferences_Staff[[#This Row],[Event Space Rental 
(Per Day)]]+Conferences_Staff[[#This Row],[Audio/Visual Rental 
(Per Day)]])*Conferences_Staff[[#This Row],['# Rental Days]])*Conferences_Staff[[#This Row],['# Meetings ]])+
((Conferences_Staff[[#This Row],[Food/Beverages
(Per Person)]]*Conferences_Staff[[#This Row],['# Catering Days]]*Conferences_Staff[[#This Row],['# Attendees]])*Conferences_Staff[[#This Row],['# Meetings ]])+
(Conferences_Staff[[#This Row],['# Trips ]]*(Conferences_Staff[[#This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row>
    <row r="14" spans="2:39">
      <c r="B14" s="85"/>
      <c r="C14" s="86"/>
      <c r="D14" s="96"/>
      <c r="E14" s="87"/>
      <c r="F14" s="118" t="str">
        <f>IF(ISBLANK(Conferences_Staff[[#This Row],['# Rental Days]]),"","x")</f>
        <v/>
      </c>
      <c r="G14" s="80"/>
      <c r="H14" s="80"/>
      <c r="I14" s="118" t="str">
        <f>IF(ISBLANK(Conferences_Staff[[#This Row],['# Rental Days]]),"","x")</f>
        <v/>
      </c>
      <c r="J14" s="87"/>
      <c r="K14" s="118" t="str">
        <f>IF(ISBLANK(Conferences_Staff[[#This Row],['# Rental Days]]),"","=")</f>
        <v/>
      </c>
      <c r="L14" s="110">
        <f>Conferences_Staff[[#This Row],['# Meetings ]]*(SUM(Conferences_Staff[[#This Row],[Event Space Rental 
(Per Day)]],Conferences_Staff[[#This Row],[Audio/Visual Rental 
(Per Day)]])*Conferences_Staff[[#This Row],['# Rental Days]])</f>
        <v>0</v>
      </c>
      <c r="M14" s="118"/>
      <c r="N14" s="80"/>
      <c r="O14" s="118" t="str">
        <f>IF(ISBLANK(Conferences_Staff[[#This Row],['# Attendees]]),"","x")</f>
        <v/>
      </c>
      <c r="P14" s="87"/>
      <c r="Q14" s="118" t="str">
        <f>IF(ISBLANK(Conferences_Staff[[#This Row],['# Attendees]]),"","x")</f>
        <v/>
      </c>
      <c r="R14" s="87"/>
      <c r="S14" s="118" t="str">
        <f>IF(ISBLANK(Conferences_Staff[[#This Row],['# Attendees]]),"","=")</f>
        <v/>
      </c>
      <c r="T14" s="110">
        <f>Conferences_Staff[[#This Row],['# Meetings ]]*((Conferences_Staff[[#This Row],[Food/Beverages
(Per Person)]]*Conferences_Staff[[#This Row],['# Catering Days]]*Conferences_Staff[[#This Row],['# Attendees]]))</f>
        <v>0</v>
      </c>
      <c r="U14" s="118"/>
      <c r="V14" s="80"/>
      <c r="W14" s="80"/>
      <c r="X14" s="80"/>
      <c r="Y14" s="80"/>
      <c r="Z14" s="118" t="str">
        <f>IF(ISBLANK(Conferences_Staff[[#This Row],['# Travel Days]]),"","x")</f>
        <v/>
      </c>
      <c r="AA14" s="87"/>
      <c r="AB14" s="118" t="str">
        <f>IF(ISBLANK(Conferences_Staff[[#This Row],['# Travel Days]]),"","=")</f>
        <v/>
      </c>
      <c r="AC14" s="90">
        <f>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D14" s="118" t="str">
        <f>IF(ISBLANK(Conferences_Staff[[#This Row],['# Travelers]]),"","x")</f>
        <v/>
      </c>
      <c r="AE14" s="87"/>
      <c r="AF14" s="118" t="str">
        <f>IF(ISBLANK(Conferences_Staff[[#This Row],['# Travelers]]),"","=")</f>
        <v/>
      </c>
      <c r="AG14" s="90">
        <f>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H14" s="118" t="str">
        <f>IF(ISBLANK(Conferences_Staff[[#This Row],['# Trips ]]),"","x")</f>
        <v/>
      </c>
      <c r="AI14" s="87"/>
      <c r="AJ14" s="118" t="str">
        <f>IF(ISBLANK(Conferences_Staff[[#This Row],['# Trips ]]),"","=")</f>
        <v/>
      </c>
      <c r="AK14" s="110">
        <f>Conferences_Staff[[#This Row],['# Trips ]]*(Conferences_Staff[[#This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L14" s="118"/>
      <c r="AM14" s="91">
        <f>(((Conferences_Staff[[#This Row],[Event Space Rental 
(Per Day)]]+Conferences_Staff[[#This Row],[Audio/Visual Rental 
(Per Day)]])*Conferences_Staff[[#This Row],['# Rental Days]])*Conferences_Staff[[#This Row],['# Meetings ]])+
((Conferences_Staff[[#This Row],[Food/Beverages
(Per Person)]]*Conferences_Staff[[#This Row],['# Catering Days]]*Conferences_Staff[[#This Row],['# Attendees]])*Conferences_Staff[[#This Row],['# Meetings ]])+
(Conferences_Staff[[#This Row],['# Trips ]]*(Conferences_Staff[[#This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row>
    <row r="15" spans="2:39">
      <c r="B15" s="85"/>
      <c r="C15" s="86"/>
      <c r="D15" s="96"/>
      <c r="E15" s="87"/>
      <c r="F15" s="118" t="str">
        <f>IF(ISBLANK(Conferences_Staff[[#This Row],['# Rental Days]]),"","x")</f>
        <v/>
      </c>
      <c r="G15" s="80"/>
      <c r="H15" s="80"/>
      <c r="I15" s="118" t="str">
        <f>IF(ISBLANK(Conferences_Staff[[#This Row],['# Rental Days]]),"","x")</f>
        <v/>
      </c>
      <c r="J15" s="87"/>
      <c r="K15" s="118" t="str">
        <f>IF(ISBLANK(Conferences_Staff[[#This Row],['# Rental Days]]),"","=")</f>
        <v/>
      </c>
      <c r="L15" s="110">
        <f>Conferences_Staff[[#This Row],['# Meetings ]]*(SUM(Conferences_Staff[[#This Row],[Event Space Rental 
(Per Day)]],Conferences_Staff[[#This Row],[Audio/Visual Rental 
(Per Day)]])*Conferences_Staff[[#This Row],['# Rental Days]])</f>
        <v>0</v>
      </c>
      <c r="M15" s="118"/>
      <c r="N15" s="80"/>
      <c r="O15" s="118" t="str">
        <f>IF(ISBLANK(Conferences_Staff[[#This Row],['# Attendees]]),"","x")</f>
        <v/>
      </c>
      <c r="P15" s="87"/>
      <c r="Q15" s="118" t="str">
        <f>IF(ISBLANK(Conferences_Staff[[#This Row],['# Attendees]]),"","x")</f>
        <v/>
      </c>
      <c r="R15" s="87"/>
      <c r="S15" s="118" t="str">
        <f>IF(ISBLANK(Conferences_Staff[[#This Row],['# Attendees]]),"","=")</f>
        <v/>
      </c>
      <c r="T15" s="110">
        <f>Conferences_Staff[[#This Row],['# Meetings ]]*((Conferences_Staff[[#This Row],[Food/Beverages
(Per Person)]]*Conferences_Staff[[#This Row],['# Catering Days]]*Conferences_Staff[[#This Row],['# Attendees]]))</f>
        <v>0</v>
      </c>
      <c r="U15" s="118"/>
      <c r="V15" s="80"/>
      <c r="W15" s="80"/>
      <c r="X15" s="80"/>
      <c r="Y15" s="80"/>
      <c r="Z15" s="118" t="str">
        <f>IF(ISBLANK(Conferences_Staff[[#This Row],['# Travel Days]]),"","x")</f>
        <v/>
      </c>
      <c r="AA15" s="87"/>
      <c r="AB15" s="118" t="str">
        <f>IF(ISBLANK(Conferences_Staff[[#This Row],['# Travel Days]]),"","=")</f>
        <v/>
      </c>
      <c r="AC15" s="90">
        <f>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D15" s="118" t="str">
        <f>IF(ISBLANK(Conferences_Staff[[#This Row],['# Travelers]]),"","x")</f>
        <v/>
      </c>
      <c r="AE15" s="87"/>
      <c r="AF15" s="118" t="str">
        <f>IF(ISBLANK(Conferences_Staff[[#This Row],['# Travelers]]),"","=")</f>
        <v/>
      </c>
      <c r="AG15" s="90">
        <f>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H15" s="118" t="str">
        <f>IF(ISBLANK(Conferences_Staff[[#This Row],['# Trips ]]),"","x")</f>
        <v/>
      </c>
      <c r="AI15" s="87"/>
      <c r="AJ15" s="118" t="str">
        <f>IF(ISBLANK(Conferences_Staff[[#This Row],['# Trips ]]),"","=")</f>
        <v/>
      </c>
      <c r="AK15" s="110">
        <f>Conferences_Staff[[#This Row],['# Trips ]]*(Conferences_Staff[[#This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L15" s="118"/>
      <c r="AM15" s="91">
        <f>(((Conferences_Staff[[#This Row],[Event Space Rental 
(Per Day)]]+Conferences_Staff[[#This Row],[Audio/Visual Rental 
(Per Day)]])*Conferences_Staff[[#This Row],['# Rental Days]])*Conferences_Staff[[#This Row],['# Meetings ]])+
((Conferences_Staff[[#This Row],[Food/Beverages
(Per Person)]]*Conferences_Staff[[#This Row],['# Catering Days]]*Conferences_Staff[[#This Row],['# Attendees]])*Conferences_Staff[[#This Row],['# Meetings ]])+
(Conferences_Staff[[#This Row],['# Trips ]]*(Conferences_Staff[[#This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row>
    <row r="16" spans="2:39">
      <c r="B16" s="85"/>
      <c r="C16" s="86"/>
      <c r="D16" s="96"/>
      <c r="E16" s="87"/>
      <c r="F16" s="118" t="str">
        <f>IF(ISBLANK(Conferences_Staff[[#This Row],['# Rental Days]]),"","x")</f>
        <v/>
      </c>
      <c r="G16" s="80"/>
      <c r="H16" s="80"/>
      <c r="I16" s="118" t="str">
        <f>IF(ISBLANK(Conferences_Staff[[#This Row],['# Rental Days]]),"","x")</f>
        <v/>
      </c>
      <c r="J16" s="87"/>
      <c r="K16" s="118" t="str">
        <f>IF(ISBLANK(Conferences_Staff[[#This Row],['# Rental Days]]),"","=")</f>
        <v/>
      </c>
      <c r="L16" s="110">
        <f>Conferences_Staff[[#This Row],['# Meetings ]]*(SUM(Conferences_Staff[[#This Row],[Event Space Rental 
(Per Day)]],Conferences_Staff[[#This Row],[Audio/Visual Rental 
(Per Day)]])*Conferences_Staff[[#This Row],['# Rental Days]])</f>
        <v>0</v>
      </c>
      <c r="M16" s="118"/>
      <c r="N16" s="80"/>
      <c r="O16" s="118" t="str">
        <f>IF(ISBLANK(Conferences_Staff[[#This Row],['# Attendees]]),"","x")</f>
        <v/>
      </c>
      <c r="P16" s="87"/>
      <c r="Q16" s="118" t="str">
        <f>IF(ISBLANK(Conferences_Staff[[#This Row],['# Attendees]]),"","x")</f>
        <v/>
      </c>
      <c r="R16" s="87"/>
      <c r="S16" s="118" t="str">
        <f>IF(ISBLANK(Conferences_Staff[[#This Row],['# Attendees]]),"","=")</f>
        <v/>
      </c>
      <c r="T16" s="110">
        <f>Conferences_Staff[[#This Row],['# Meetings ]]*((Conferences_Staff[[#This Row],[Food/Beverages
(Per Person)]]*Conferences_Staff[[#This Row],['# Catering Days]]*Conferences_Staff[[#This Row],['# Attendees]]))</f>
        <v>0</v>
      </c>
      <c r="U16" s="118"/>
      <c r="V16" s="80"/>
      <c r="W16" s="80"/>
      <c r="X16" s="80"/>
      <c r="Y16" s="80"/>
      <c r="Z16" s="118" t="str">
        <f>IF(ISBLANK(Conferences_Staff[[#This Row],['# Travel Days]]),"","x")</f>
        <v/>
      </c>
      <c r="AA16" s="87"/>
      <c r="AB16" s="118" t="str">
        <f>IF(ISBLANK(Conferences_Staff[[#This Row],['# Travel Days]]),"","=")</f>
        <v/>
      </c>
      <c r="AC16" s="90">
        <f>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D16" s="118" t="str">
        <f>IF(ISBLANK(Conferences_Staff[[#This Row],['# Travelers]]),"","x")</f>
        <v/>
      </c>
      <c r="AE16" s="87"/>
      <c r="AF16" s="118" t="str">
        <f>IF(ISBLANK(Conferences_Staff[[#This Row],['# Travelers]]),"","=")</f>
        <v/>
      </c>
      <c r="AG16" s="90">
        <f>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H16" s="118" t="str">
        <f>IF(ISBLANK(Conferences_Staff[[#This Row],['# Trips ]]),"","x")</f>
        <v/>
      </c>
      <c r="AI16" s="87"/>
      <c r="AJ16" s="118" t="str">
        <f>IF(ISBLANK(Conferences_Staff[[#This Row],['# Trips ]]),"","=")</f>
        <v/>
      </c>
      <c r="AK16" s="110">
        <f>Conferences_Staff[[#This Row],['# Trips ]]*(Conferences_Staff[[#This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L16" s="118"/>
      <c r="AM16" s="91">
        <f>(((Conferences_Staff[[#This Row],[Event Space Rental 
(Per Day)]]+Conferences_Staff[[#This Row],[Audio/Visual Rental 
(Per Day)]])*Conferences_Staff[[#This Row],['# Rental Days]])*Conferences_Staff[[#This Row],['# Meetings ]])+
((Conferences_Staff[[#This Row],[Food/Beverages
(Per Person)]]*Conferences_Staff[[#This Row],['# Catering Days]]*Conferences_Staff[[#This Row],['# Attendees]])*Conferences_Staff[[#This Row],['# Meetings ]])+
(Conferences_Staff[[#This Row],['# Trips ]]*(Conferences_Staff[[#This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row>
    <row r="17" spans="2:39">
      <c r="B17" s="85"/>
      <c r="C17" s="86"/>
      <c r="D17" s="96"/>
      <c r="E17" s="87"/>
      <c r="F17" s="118" t="str">
        <f>IF(ISBLANK(Conferences_Staff[[#This Row],['# Rental Days]]),"","x")</f>
        <v/>
      </c>
      <c r="G17" s="80"/>
      <c r="H17" s="80"/>
      <c r="I17" s="118" t="str">
        <f>IF(ISBLANK(Conferences_Staff[[#This Row],['# Rental Days]]),"","x")</f>
        <v/>
      </c>
      <c r="J17" s="87"/>
      <c r="K17" s="118" t="str">
        <f>IF(ISBLANK(Conferences_Staff[[#This Row],['# Rental Days]]),"","=")</f>
        <v/>
      </c>
      <c r="L17" s="110">
        <f>Conferences_Staff[[#This Row],['# Meetings ]]*(SUM(Conferences_Staff[[#This Row],[Event Space Rental 
(Per Day)]],Conferences_Staff[[#This Row],[Audio/Visual Rental 
(Per Day)]])*Conferences_Staff[[#This Row],['# Rental Days]])</f>
        <v>0</v>
      </c>
      <c r="M17" s="118"/>
      <c r="N17" s="80"/>
      <c r="O17" s="118" t="str">
        <f>IF(ISBLANK(Conferences_Staff[[#This Row],['# Attendees]]),"","x")</f>
        <v/>
      </c>
      <c r="P17" s="87"/>
      <c r="Q17" s="118" t="str">
        <f>IF(ISBLANK(Conferences_Staff[[#This Row],['# Attendees]]),"","x")</f>
        <v/>
      </c>
      <c r="R17" s="87"/>
      <c r="S17" s="118" t="str">
        <f>IF(ISBLANK(Conferences_Staff[[#This Row],['# Attendees]]),"","=")</f>
        <v/>
      </c>
      <c r="T17" s="110">
        <f>Conferences_Staff[[#This Row],['# Meetings ]]*((Conferences_Staff[[#This Row],[Food/Beverages
(Per Person)]]*Conferences_Staff[[#This Row],['# Catering Days]]*Conferences_Staff[[#This Row],['# Attendees]]))</f>
        <v>0</v>
      </c>
      <c r="U17" s="118"/>
      <c r="V17" s="80"/>
      <c r="W17" s="80"/>
      <c r="X17" s="80"/>
      <c r="Y17" s="80"/>
      <c r="Z17" s="118" t="str">
        <f>IF(ISBLANK(Conferences_Staff[[#This Row],['# Travel Days]]),"","x")</f>
        <v/>
      </c>
      <c r="AA17" s="87"/>
      <c r="AB17" s="118" t="str">
        <f>IF(ISBLANK(Conferences_Staff[[#This Row],['# Travel Days]]),"","=")</f>
        <v/>
      </c>
      <c r="AC17" s="90">
        <f>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D17" s="118" t="str">
        <f>IF(ISBLANK(Conferences_Staff[[#This Row],['# Travelers]]),"","x")</f>
        <v/>
      </c>
      <c r="AE17" s="87"/>
      <c r="AF17" s="118" t="str">
        <f>IF(ISBLANK(Conferences_Staff[[#This Row],['# Travelers]]),"","=")</f>
        <v/>
      </c>
      <c r="AG17" s="90">
        <f>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H17" s="118" t="str">
        <f>IF(ISBLANK(Conferences_Staff[[#This Row],['# Trips ]]),"","x")</f>
        <v/>
      </c>
      <c r="AI17" s="87"/>
      <c r="AJ17" s="118" t="str">
        <f>IF(ISBLANK(Conferences_Staff[[#This Row],['# Trips ]]),"","=")</f>
        <v/>
      </c>
      <c r="AK17" s="110">
        <f>Conferences_Staff[[#This Row],['# Trips ]]*(Conferences_Staff[[#This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L17" s="118"/>
      <c r="AM17" s="91">
        <f>(((Conferences_Staff[[#This Row],[Event Space Rental 
(Per Day)]]+Conferences_Staff[[#This Row],[Audio/Visual Rental 
(Per Day)]])*Conferences_Staff[[#This Row],['# Rental Days]])*Conferences_Staff[[#This Row],['# Meetings ]])+
((Conferences_Staff[[#This Row],[Food/Beverages
(Per Person)]]*Conferences_Staff[[#This Row],['# Catering Days]]*Conferences_Staff[[#This Row],['# Attendees]])*Conferences_Staff[[#This Row],['# Meetings ]])+
(Conferences_Staff[[#This Row],['# Trips ]]*(Conferences_Staff[[#This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row>
    <row r="18" spans="2:39">
      <c r="B18" s="85"/>
      <c r="C18" s="86"/>
      <c r="D18" s="96"/>
      <c r="E18" s="87"/>
      <c r="F18" s="118" t="str">
        <f>IF(ISBLANK(Conferences_Staff[[#This Row],['# Rental Days]]),"","x")</f>
        <v/>
      </c>
      <c r="G18" s="80"/>
      <c r="H18" s="80"/>
      <c r="I18" s="118" t="str">
        <f>IF(ISBLANK(Conferences_Staff[[#This Row],['# Rental Days]]),"","x")</f>
        <v/>
      </c>
      <c r="J18" s="87"/>
      <c r="K18" s="118" t="str">
        <f>IF(ISBLANK(Conferences_Staff[[#This Row],['# Rental Days]]),"","=")</f>
        <v/>
      </c>
      <c r="L18" s="110">
        <f>Conferences_Staff[[#This Row],['# Meetings ]]*(SUM(Conferences_Staff[[#This Row],[Event Space Rental 
(Per Day)]],Conferences_Staff[[#This Row],[Audio/Visual Rental 
(Per Day)]])*Conferences_Staff[[#This Row],['# Rental Days]])</f>
        <v>0</v>
      </c>
      <c r="M18" s="118"/>
      <c r="N18" s="80"/>
      <c r="O18" s="118" t="str">
        <f>IF(ISBLANK(Conferences_Staff[[#This Row],['# Attendees]]),"","x")</f>
        <v/>
      </c>
      <c r="P18" s="87"/>
      <c r="Q18" s="118" t="str">
        <f>IF(ISBLANK(Conferences_Staff[[#This Row],['# Attendees]]),"","x")</f>
        <v/>
      </c>
      <c r="R18" s="87"/>
      <c r="S18" s="118" t="str">
        <f>IF(ISBLANK(Conferences_Staff[[#This Row],['# Attendees]]),"","=")</f>
        <v/>
      </c>
      <c r="T18" s="110">
        <f>Conferences_Staff[[#This Row],['# Meetings ]]*((Conferences_Staff[[#This Row],[Food/Beverages
(Per Person)]]*Conferences_Staff[[#This Row],['# Catering Days]]*Conferences_Staff[[#This Row],['# Attendees]]))</f>
        <v>0</v>
      </c>
      <c r="U18" s="118"/>
      <c r="V18" s="80"/>
      <c r="W18" s="80"/>
      <c r="X18" s="80"/>
      <c r="Y18" s="80"/>
      <c r="Z18" s="118" t="str">
        <f>IF(ISBLANK(Conferences_Staff[[#This Row],['# Travel Days]]),"","x")</f>
        <v/>
      </c>
      <c r="AA18" s="87"/>
      <c r="AB18" s="118" t="str">
        <f>IF(ISBLANK(Conferences_Staff[[#This Row],['# Travel Days]]),"","=")</f>
        <v/>
      </c>
      <c r="AC18" s="90">
        <f>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D18" s="118" t="str">
        <f>IF(ISBLANK(Conferences_Staff[[#This Row],['# Travelers]]),"","x")</f>
        <v/>
      </c>
      <c r="AE18" s="87"/>
      <c r="AF18" s="118" t="str">
        <f>IF(ISBLANK(Conferences_Staff[[#This Row],['# Travelers]]),"","=")</f>
        <v/>
      </c>
      <c r="AG18" s="90">
        <f>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H18" s="118" t="str">
        <f>IF(ISBLANK(Conferences_Staff[[#This Row],['# Trips ]]),"","x")</f>
        <v/>
      </c>
      <c r="AI18" s="87"/>
      <c r="AJ18" s="118" t="str">
        <f>IF(ISBLANK(Conferences_Staff[[#This Row],['# Trips ]]),"","=")</f>
        <v/>
      </c>
      <c r="AK18" s="110">
        <f>Conferences_Staff[[#This Row],['# Trips ]]*(Conferences_Staff[[#This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L18" s="118"/>
      <c r="AM18" s="91">
        <f>(((Conferences_Staff[[#This Row],[Event Space Rental 
(Per Day)]]+Conferences_Staff[[#This Row],[Audio/Visual Rental 
(Per Day)]])*Conferences_Staff[[#This Row],['# Rental Days]])*Conferences_Staff[[#This Row],['# Meetings ]])+
((Conferences_Staff[[#This Row],[Food/Beverages
(Per Person)]]*Conferences_Staff[[#This Row],['# Catering Days]]*Conferences_Staff[[#This Row],['# Attendees]])*Conferences_Staff[[#This Row],['# Meetings ]])+
(Conferences_Staff[[#This Row],['# Trips ]]*(Conferences_Staff[[#This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row>
    <row r="19" spans="2:39">
      <c r="B19" s="85"/>
      <c r="C19" s="86"/>
      <c r="D19" s="96"/>
      <c r="E19" s="87"/>
      <c r="F19" s="118" t="str">
        <f>IF(ISBLANK(Conferences_Staff[[#This Row],['# Rental Days]]),"","x")</f>
        <v/>
      </c>
      <c r="G19" s="80"/>
      <c r="H19" s="80"/>
      <c r="I19" s="118" t="str">
        <f>IF(ISBLANK(Conferences_Staff[[#This Row],['# Rental Days]]),"","x")</f>
        <v/>
      </c>
      <c r="J19" s="87"/>
      <c r="K19" s="118" t="str">
        <f>IF(ISBLANK(Conferences_Staff[[#This Row],['# Rental Days]]),"","=")</f>
        <v/>
      </c>
      <c r="L19" s="110">
        <f>Conferences_Staff[[#This Row],['# Meetings ]]*(SUM(Conferences_Staff[[#This Row],[Event Space Rental 
(Per Day)]],Conferences_Staff[[#This Row],[Audio/Visual Rental 
(Per Day)]])*Conferences_Staff[[#This Row],['# Rental Days]])</f>
        <v>0</v>
      </c>
      <c r="M19" s="118"/>
      <c r="N19" s="80"/>
      <c r="O19" s="118" t="str">
        <f>IF(ISBLANK(Conferences_Staff[[#This Row],['# Attendees]]),"","x")</f>
        <v/>
      </c>
      <c r="P19" s="87"/>
      <c r="Q19" s="118" t="str">
        <f>IF(ISBLANK(Conferences_Staff[[#This Row],['# Attendees]]),"","x")</f>
        <v/>
      </c>
      <c r="R19" s="87"/>
      <c r="S19" s="118" t="str">
        <f>IF(ISBLANK(Conferences_Staff[[#This Row],['# Attendees]]),"","=")</f>
        <v/>
      </c>
      <c r="T19" s="110">
        <f>Conferences_Staff[[#This Row],['# Meetings ]]*((Conferences_Staff[[#This Row],[Food/Beverages
(Per Person)]]*Conferences_Staff[[#This Row],['# Catering Days]]*Conferences_Staff[[#This Row],['# Attendees]]))</f>
        <v>0</v>
      </c>
      <c r="U19" s="118"/>
      <c r="V19" s="80"/>
      <c r="W19" s="80"/>
      <c r="X19" s="80"/>
      <c r="Y19" s="80"/>
      <c r="Z19" s="118" t="str">
        <f>IF(ISBLANK(Conferences_Staff[[#This Row],['# Travel Days]]),"","x")</f>
        <v/>
      </c>
      <c r="AA19" s="87"/>
      <c r="AB19" s="118" t="str">
        <f>IF(ISBLANK(Conferences_Staff[[#This Row],['# Travel Days]]),"","=")</f>
        <v/>
      </c>
      <c r="AC19" s="90">
        <f>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D19" s="118" t="str">
        <f>IF(ISBLANK(Conferences_Staff[[#This Row],['# Travelers]]),"","x")</f>
        <v/>
      </c>
      <c r="AE19" s="87"/>
      <c r="AF19" s="118" t="str">
        <f>IF(ISBLANK(Conferences_Staff[[#This Row],['# Travelers]]),"","=")</f>
        <v/>
      </c>
      <c r="AG19" s="90">
        <f>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H19" s="118" t="str">
        <f>IF(ISBLANK(Conferences_Staff[[#This Row],['# Trips ]]),"","x")</f>
        <v/>
      </c>
      <c r="AI19" s="87"/>
      <c r="AJ19" s="118" t="str">
        <f>IF(ISBLANK(Conferences_Staff[[#This Row],['# Trips ]]),"","=")</f>
        <v/>
      </c>
      <c r="AK19" s="110">
        <f>Conferences_Staff[[#This Row],['# Trips ]]*(Conferences_Staff[[#This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L19" s="118"/>
      <c r="AM19" s="91">
        <f>(((Conferences_Staff[[#This Row],[Event Space Rental 
(Per Day)]]+Conferences_Staff[[#This Row],[Audio/Visual Rental 
(Per Day)]])*Conferences_Staff[[#This Row],['# Rental Days]])*Conferences_Staff[[#This Row],['# Meetings ]])+
((Conferences_Staff[[#This Row],[Food/Beverages
(Per Person)]]*Conferences_Staff[[#This Row],['# Catering Days]]*Conferences_Staff[[#This Row],['# Attendees]])*Conferences_Staff[[#This Row],['# Meetings ]])+
(Conferences_Staff[[#This Row],['# Trips ]]*(Conferences_Staff[[#This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row>
    <row r="20" spans="2:39">
      <c r="B20" s="85"/>
      <c r="C20" s="86"/>
      <c r="D20" s="96"/>
      <c r="E20" s="87"/>
      <c r="F20" s="119" t="str">
        <f>IF(ISBLANK(Conferences_Staff[[#This Row],['# Rental Days]]),"","x")</f>
        <v/>
      </c>
      <c r="G20" s="80"/>
      <c r="H20" s="80"/>
      <c r="I20" s="119" t="str">
        <f>IF(ISBLANK(Conferences_Staff[[#This Row],['# Rental Days]]),"","x")</f>
        <v/>
      </c>
      <c r="J20" s="87"/>
      <c r="K20" s="119" t="str">
        <f>IF(ISBLANK(Conferences_Staff[[#This Row],['# Rental Days]]),"","=")</f>
        <v/>
      </c>
      <c r="L20" s="110">
        <f>Conferences_Staff[[#This Row],['# Meetings ]]*(SUM(Conferences_Staff[[#This Row],[Event Space Rental 
(Per Day)]],Conferences_Staff[[#This Row],[Audio/Visual Rental 
(Per Day)]])*Conferences_Staff[[#This Row],['# Rental Days]])</f>
        <v>0</v>
      </c>
      <c r="M20" s="119"/>
      <c r="N20" s="80"/>
      <c r="O20" s="119" t="str">
        <f>IF(ISBLANK(Conferences_Staff[[#This Row],['# Attendees]]),"","x")</f>
        <v/>
      </c>
      <c r="P20" s="87"/>
      <c r="Q20" s="119" t="str">
        <f>IF(ISBLANK(Conferences_Staff[[#This Row],['# Attendees]]),"","x")</f>
        <v/>
      </c>
      <c r="R20" s="87"/>
      <c r="S20" s="119" t="str">
        <f>IF(ISBLANK(Conferences_Staff[[#This Row],['# Attendees]]),"","=")</f>
        <v/>
      </c>
      <c r="T20" s="110">
        <f>Conferences_Staff[[#This Row],['# Meetings ]]*((Conferences_Staff[[#This Row],[Food/Beverages
(Per Person)]]*Conferences_Staff[[#This Row],['# Catering Days]]*Conferences_Staff[[#This Row],['# Attendees]]))</f>
        <v>0</v>
      </c>
      <c r="U20" s="119"/>
      <c r="V20" s="80"/>
      <c r="W20" s="80"/>
      <c r="X20" s="80"/>
      <c r="Y20" s="80"/>
      <c r="Z20" s="119" t="str">
        <f>IF(ISBLANK(Conferences_Staff[[#This Row],['# Travel Days]]),"","x")</f>
        <v/>
      </c>
      <c r="AA20" s="87"/>
      <c r="AB20" s="119" t="str">
        <f>IF(ISBLANK(Conferences_Staff[[#This Row],['# Travel Days]]),"","=")</f>
        <v/>
      </c>
      <c r="AC20" s="90">
        <f>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D20" s="119" t="str">
        <f>IF(ISBLANK(Conferences_Staff[[#This Row],['# Travelers]]),"","x")</f>
        <v/>
      </c>
      <c r="AE20" s="87"/>
      <c r="AF20" s="119" t="str">
        <f>IF(ISBLANK(Conferences_Staff[[#This Row],['# Travelers]]),"","=")</f>
        <v/>
      </c>
      <c r="AG20" s="90">
        <f>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H20" s="119" t="str">
        <f>IF(ISBLANK(Conferences_Staff[[#This Row],['# Trips ]]),"","x")</f>
        <v/>
      </c>
      <c r="AI20" s="87"/>
      <c r="AJ20" s="119" t="str">
        <f>IF(ISBLANK(Conferences_Staff[[#This Row],['# Trips ]]),"","=")</f>
        <v/>
      </c>
      <c r="AK20" s="110">
        <f>Conferences_Staff[[#This Row],['# Trips ]]*(Conferences_Staff[[#This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c r="AL20" s="119"/>
      <c r="AM20" s="91">
        <f>(((Conferences_Staff[[#This Row],[Event Space Rental 
(Per Day)]]+Conferences_Staff[[#This Row],[Audio/Visual Rental 
(Per Day)]])*Conferences_Staff[[#This Row],['# Rental Days]])*Conferences_Staff[[#This Row],['# Meetings ]])+
((Conferences_Staff[[#This Row],[Food/Beverages
(Per Person)]]*Conferences_Staff[[#This Row],['# Catering Days]]*Conferences_Staff[[#This Row],['# Attendees]])*Conferences_Staff[[#This Row],['# Meetings ]])+
(Conferences_Staff[[#This Row],['# Trips ]]*(Conferences_Staff[[#This Row],['# Travelers]]*SUM(Conferences_Staff[[#This Row],[Intercity Travel 
(Total for flights, train etc.)]],(Conferences_Staff[[#This Row],[Lodging 
(Per Night)]]*(Conferences_Staff[[#This Row],['# Travel Days]]-1)),(Conferences_Staff[[#This Row],[Meals 
(Per Day)]]*Conferences_Staff[[#This Row],['# Travel Days]]),(Conferences_Staff[[#This Row],[Ground Transport
(Per Day)]]*Conferences_Staff[[#This Row],['# Travel Days]]))))</f>
        <v>0</v>
      </c>
    </row>
    <row r="21" spans="2:39">
      <c r="B21" s="82" t="s">
        <v>21</v>
      </c>
      <c r="C21" s="93"/>
      <c r="D21" s="93"/>
      <c r="E21" s="93"/>
      <c r="F21" s="93"/>
      <c r="G21" s="93"/>
      <c r="H21" s="93"/>
      <c r="I21" s="121"/>
      <c r="J21" s="93"/>
      <c r="K21" s="121"/>
      <c r="L21" s="93"/>
      <c r="M21" s="93"/>
      <c r="N21" s="93"/>
      <c r="O21" s="93"/>
      <c r="P21" s="93"/>
      <c r="Q21" s="93"/>
      <c r="R21" s="93"/>
      <c r="S21" s="93"/>
      <c r="T21" s="93"/>
      <c r="U21" s="93"/>
      <c r="V21" s="93"/>
      <c r="W21" s="93"/>
      <c r="X21" s="93"/>
      <c r="Y21" s="93"/>
      <c r="Z21" s="94"/>
      <c r="AA21" s="93"/>
      <c r="AB21" s="94"/>
      <c r="AC21" s="93"/>
      <c r="AD21" s="94"/>
      <c r="AE21" s="93"/>
      <c r="AF21" s="94"/>
      <c r="AG21" s="93"/>
      <c r="AH21" s="94"/>
      <c r="AI21" s="93"/>
      <c r="AJ21" s="94"/>
      <c r="AK21" s="93"/>
      <c r="AL21" s="94"/>
      <c r="AM21" s="95">
        <f>SUBTOTAL(109,Conferences_Staff[TOTAL])</f>
        <v>0</v>
      </c>
    </row>
    <row r="22" spans="2:39">
      <c r="G22" s="3"/>
      <c r="I22" s="3"/>
      <c r="K22" s="3"/>
      <c r="M22" s="3"/>
      <c r="O22" s="3"/>
      <c r="Q22" s="3"/>
      <c r="S22" s="3"/>
    </row>
    <row r="23" spans="2:39" s="93" customFormat="1" ht="16.899999999999999" customHeight="1">
      <c r="B23" s="158" t="s">
        <v>33</v>
      </c>
      <c r="C23" s="159"/>
      <c r="D23" s="153">
        <f>Conferences_Sub[[#Totals],[TOTAL]]</f>
        <v>0</v>
      </c>
      <c r="E23" s="153"/>
      <c r="F23" s="98"/>
      <c r="G23" s="98"/>
      <c r="H23" s="98"/>
      <c r="I23" s="98"/>
      <c r="J23" s="98"/>
      <c r="K23" s="98"/>
      <c r="L23" s="98"/>
      <c r="M23" s="98"/>
      <c r="N23" s="98"/>
      <c r="O23" s="98"/>
      <c r="P23" s="98"/>
      <c r="Q23" s="98"/>
      <c r="R23" s="98"/>
      <c r="S23" s="98"/>
      <c r="T23" s="98"/>
      <c r="U23" s="98"/>
      <c r="V23" s="98"/>
      <c r="W23" s="98"/>
      <c r="X23" s="98"/>
      <c r="Y23" s="98"/>
      <c r="Z23" s="98"/>
      <c r="AA23" s="98"/>
      <c r="AB23" s="98"/>
      <c r="AC23" s="98"/>
      <c r="AD23" s="98"/>
      <c r="AE23" s="98"/>
      <c r="AF23" s="98"/>
      <c r="AG23" s="98"/>
      <c r="AH23" s="98"/>
      <c r="AI23" s="98"/>
      <c r="AJ23" s="98"/>
      <c r="AK23" s="98"/>
      <c r="AL23" s="98"/>
      <c r="AM23" s="99"/>
    </row>
    <row r="24" spans="2:39" s="25" customFormat="1" ht="16.899999999999999" customHeight="1">
      <c r="B24" s="162" t="s">
        <v>67</v>
      </c>
      <c r="C24" s="163"/>
      <c r="D24" s="163"/>
      <c r="E24" s="163"/>
      <c r="F24" s="116"/>
      <c r="G24" s="166" t="s">
        <v>68</v>
      </c>
      <c r="H24" s="166"/>
      <c r="I24" s="166"/>
      <c r="J24" s="166"/>
      <c r="K24" s="166"/>
      <c r="L24" s="166"/>
      <c r="M24" s="116"/>
      <c r="N24" s="166" t="s">
        <v>69</v>
      </c>
      <c r="O24" s="166"/>
      <c r="P24" s="166"/>
      <c r="Q24" s="166"/>
      <c r="R24" s="166"/>
      <c r="S24" s="166"/>
      <c r="T24" s="166"/>
      <c r="U24" s="116"/>
      <c r="V24" s="166" t="s">
        <v>70</v>
      </c>
      <c r="W24" s="166"/>
      <c r="X24" s="166"/>
      <c r="Y24" s="166"/>
      <c r="Z24" s="166"/>
      <c r="AA24" s="166"/>
      <c r="AB24" s="166"/>
      <c r="AC24" s="166"/>
      <c r="AD24" s="166"/>
      <c r="AE24" s="166"/>
      <c r="AF24" s="166"/>
      <c r="AG24" s="166"/>
      <c r="AH24" s="166"/>
      <c r="AI24" s="166"/>
      <c r="AJ24" s="166"/>
      <c r="AK24" s="166"/>
      <c r="AL24" s="116"/>
      <c r="AM24" s="97"/>
    </row>
    <row r="25" spans="2:39" s="27" customFormat="1" ht="30" customHeight="1">
      <c r="B25" s="58" t="s">
        <v>71</v>
      </c>
      <c r="C25" s="58" t="s">
        <v>41</v>
      </c>
      <c r="D25" s="58" t="s">
        <v>72</v>
      </c>
      <c r="E25" s="58" t="s">
        <v>73</v>
      </c>
      <c r="F25" s="117" t="s">
        <v>48</v>
      </c>
      <c r="G25" s="62" t="s">
        <v>74</v>
      </c>
      <c r="H25" s="62" t="s">
        <v>75</v>
      </c>
      <c r="I25" s="28" t="s">
        <v>76</v>
      </c>
      <c r="J25" s="58" t="s">
        <v>77</v>
      </c>
      <c r="K25" s="28" t="s">
        <v>54</v>
      </c>
      <c r="L25" s="58" t="s">
        <v>78</v>
      </c>
      <c r="M25" s="117" t="s">
        <v>79</v>
      </c>
      <c r="N25" s="62" t="s">
        <v>80</v>
      </c>
      <c r="O25" s="120" t="s">
        <v>56</v>
      </c>
      <c r="P25" s="58" t="s">
        <v>81</v>
      </c>
      <c r="Q25" s="120" t="s">
        <v>82</v>
      </c>
      <c r="R25" s="58" t="s">
        <v>83</v>
      </c>
      <c r="S25" s="120" t="s">
        <v>58</v>
      </c>
      <c r="T25" s="58" t="s">
        <v>84</v>
      </c>
      <c r="U25" s="117" t="s">
        <v>85</v>
      </c>
      <c r="V25" s="62" t="s">
        <v>44</v>
      </c>
      <c r="W25" s="62" t="s">
        <v>45</v>
      </c>
      <c r="X25" s="62" t="s">
        <v>46</v>
      </c>
      <c r="Y25" s="62" t="s">
        <v>47</v>
      </c>
      <c r="Z25" s="120" t="s">
        <v>86</v>
      </c>
      <c r="AA25" s="58" t="s">
        <v>87</v>
      </c>
      <c r="AB25" s="120" t="s">
        <v>88</v>
      </c>
      <c r="AC25" s="58" t="s">
        <v>51</v>
      </c>
      <c r="AD25" s="120" t="s">
        <v>50</v>
      </c>
      <c r="AE25" s="58" t="s">
        <v>53</v>
      </c>
      <c r="AF25" s="120" t="s">
        <v>89</v>
      </c>
      <c r="AG25" s="58" t="s">
        <v>55</v>
      </c>
      <c r="AH25" s="120" t="s">
        <v>90</v>
      </c>
      <c r="AI25" s="58" t="s">
        <v>57</v>
      </c>
      <c r="AJ25" s="120" t="s">
        <v>92</v>
      </c>
      <c r="AK25" s="58" t="s">
        <v>93</v>
      </c>
      <c r="AL25" s="123" t="s">
        <v>94</v>
      </c>
      <c r="AM25" s="124" t="s">
        <v>59</v>
      </c>
    </row>
    <row r="26" spans="2:39">
      <c r="B26" s="85"/>
      <c r="C26" s="86"/>
      <c r="D26" s="86"/>
      <c r="E26" s="87"/>
      <c r="F26" s="118" t="str">
        <f>IF(ISBLANK(Conferences_Sub[[#This Row],['# Rental Days]]),"","x")</f>
        <v/>
      </c>
      <c r="G26" s="80"/>
      <c r="H26" s="80"/>
      <c r="I26" s="88" t="str">
        <f>IF(ISBLANK(Conferences_Sub[[#This Row],['# Rental Days]]),"","x")</f>
        <v/>
      </c>
      <c r="J26" s="87"/>
      <c r="K26" s="89" t="str">
        <f>IF(ISBLANK(Conferences_Sub[[#This Row],['# Rental Days]]),"","=")</f>
        <v/>
      </c>
      <c r="L26" s="110">
        <f>Conferences_Sub[[#This Row],['# Meetings ]]*(SUM(Conferences_Sub[[#This Row],[Event Space Rental 
(Per Day)]],Conferences_Sub[[#This Row],[Audio/Visual Rental 
(Per Day)]])*Conferences_Sub[[#This Row],['# Rental Days]])</f>
        <v>0</v>
      </c>
      <c r="M26" s="118"/>
      <c r="N26" s="80"/>
      <c r="O26" s="117" t="str">
        <f>IF(ISBLANK(Conferences_Sub[[#This Row],['# Attendees]]),"","x")</f>
        <v/>
      </c>
      <c r="P26" s="87"/>
      <c r="Q26" s="117" t="str">
        <f>IF(ISBLANK(Conferences_Sub[[#This Row],['# Attendees]]),"","x")</f>
        <v/>
      </c>
      <c r="R26" s="87"/>
      <c r="S26" s="117" t="str">
        <f>IF(ISBLANK(Conferences_Sub[[#This Row],['# Attendees]]),"","=")</f>
        <v/>
      </c>
      <c r="T26" s="110">
        <f>Conferences_Sub[[#This Row],['# Meetings ]]*((Conferences_Sub[[#This Row],[Food/Beverages
(Per Person)]]*Conferences_Sub[[#This Row],['# Catering Days]]*Conferences_Sub[[#This Row],['# Attendees]]))</f>
        <v>0</v>
      </c>
      <c r="U26" s="118"/>
      <c r="V26" s="80"/>
      <c r="W26" s="80"/>
      <c r="X26" s="80"/>
      <c r="Y26" s="80"/>
      <c r="Z26" s="117" t="str">
        <f>IF(ISBLANK(Conferences_Sub[[#This Row],['# Travel Days]]),"","x")</f>
        <v/>
      </c>
      <c r="AA26" s="87"/>
      <c r="AB26" s="117" t="str">
        <f>IF(ISBLANK(Conferences_Sub[[#This Row],['# Travel Days]]),"","=")</f>
        <v/>
      </c>
      <c r="AC26" s="90">
        <f>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D26" s="117" t="str">
        <f>IF(ISBLANK(Conferences_Sub[[#This Row],['# Travelers]]),"","x")</f>
        <v/>
      </c>
      <c r="AE26" s="87"/>
      <c r="AF26" s="117" t="str">
        <f>IF(ISBLANK(Conferences_Sub[[#This Row],['# Travelers]]),"","=")</f>
        <v/>
      </c>
      <c r="AG26" s="90">
        <f>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H26" s="117" t="str">
        <f>IF(ISBLANK(Conferences_Sub[[#This Row],['# Trips]]),"","x")</f>
        <v/>
      </c>
      <c r="AI26" s="87"/>
      <c r="AJ26" s="117" t="str">
        <f>IF(ISBLANK(Conferences_Sub[[#This Row],['# Trips]]),"","=")</f>
        <v/>
      </c>
      <c r="AK26" s="110">
        <f>Conferences_Sub[[#This Row],['# Trips]]*(Conferences_Sub[[#This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L26" s="118"/>
      <c r="AM26" s="91">
        <f>(((Conferences_Sub[[#This Row],[Event Space Rental 
(Per Day)]]+Conferences_Sub[[#This Row],[Audio/Visual Rental 
(Per Day)]])*Conferences_Sub[[#This Row],['# Rental Days]])*Conferences_Sub[[#This Row],['# Meetings ]])+
((Conferences_Sub[[#This Row],[Food/Beverages
(Per Person)]]*Conferences_Sub[[#This Row],['# Catering Days]]*Conferences_Sub[[#This Row],['# Attendees]])*Conferences_Sub[[#This Row],['# Meetings ]])+
(Conferences_Sub[[#This Row],['# Trips]]*(Conferences_Sub[[#This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row>
    <row r="27" spans="2:39">
      <c r="B27" s="85"/>
      <c r="C27" s="86"/>
      <c r="D27" s="86"/>
      <c r="E27" s="87"/>
      <c r="F27" s="118" t="str">
        <f>IF(ISBLANK(Conferences_Sub[[#This Row],['# Rental Days]]),"","x")</f>
        <v/>
      </c>
      <c r="G27" s="80"/>
      <c r="H27" s="80"/>
      <c r="I27" s="88" t="str">
        <f>IF(ISBLANK(Conferences_Sub[[#This Row],['# Rental Days]]),"","x")</f>
        <v/>
      </c>
      <c r="J27" s="87"/>
      <c r="K27" s="89" t="str">
        <f>IF(ISBLANK(Conferences_Sub[[#This Row],['# Rental Days]]),"","=")</f>
        <v/>
      </c>
      <c r="L27" s="110">
        <f>Conferences_Sub[[#This Row],['# Meetings ]]*(SUM(Conferences_Sub[[#This Row],[Event Space Rental 
(Per Day)]],Conferences_Sub[[#This Row],[Audio/Visual Rental 
(Per Day)]])*Conferences_Sub[[#This Row],['# Rental Days]])</f>
        <v>0</v>
      </c>
      <c r="M27" s="118"/>
      <c r="N27" s="80"/>
      <c r="O27" s="118" t="str">
        <f>IF(ISBLANK(Conferences_Sub[[#This Row],['# Attendees]]),"","x")</f>
        <v/>
      </c>
      <c r="P27" s="87"/>
      <c r="Q27" s="118" t="str">
        <f>IF(ISBLANK(Conferences_Sub[[#This Row],['# Attendees]]),"","x")</f>
        <v/>
      </c>
      <c r="R27" s="87"/>
      <c r="S27" s="118" t="str">
        <f>IF(ISBLANK(Conferences_Sub[[#This Row],['# Attendees]]),"","=")</f>
        <v/>
      </c>
      <c r="T27" s="110">
        <f>Conferences_Sub[[#This Row],['# Meetings ]]*((Conferences_Sub[[#This Row],[Food/Beverages
(Per Person)]]*Conferences_Sub[[#This Row],['# Catering Days]]*Conferences_Sub[[#This Row],['# Attendees]]))</f>
        <v>0</v>
      </c>
      <c r="U27" s="118"/>
      <c r="V27" s="80"/>
      <c r="W27" s="80"/>
      <c r="X27" s="80"/>
      <c r="Y27" s="80"/>
      <c r="Z27" s="118" t="str">
        <f>IF(ISBLANK(Conferences_Sub[[#This Row],['# Travel Days]]),"","x")</f>
        <v/>
      </c>
      <c r="AA27" s="87"/>
      <c r="AB27" s="118" t="str">
        <f>IF(ISBLANK(Conferences_Sub[[#This Row],['# Travel Days]]),"","=")</f>
        <v/>
      </c>
      <c r="AC27" s="90">
        <f>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D27" s="118" t="str">
        <f>IF(ISBLANK(Conferences_Sub[[#This Row],['# Travelers]]),"","x")</f>
        <v/>
      </c>
      <c r="AE27" s="87"/>
      <c r="AF27" s="118" t="str">
        <f>IF(ISBLANK(Conferences_Sub[[#This Row],['# Travelers]]),"","=")</f>
        <v/>
      </c>
      <c r="AG27" s="90">
        <f>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H27" s="118" t="str">
        <f>IF(ISBLANK(Conferences_Sub[[#This Row],['# Trips]]),"","x")</f>
        <v/>
      </c>
      <c r="AI27" s="87"/>
      <c r="AJ27" s="118" t="str">
        <f>IF(ISBLANK(Conferences_Sub[[#This Row],['# Trips]]),"","=")</f>
        <v/>
      </c>
      <c r="AK27" s="110">
        <f>Conferences_Sub[[#This Row],['# Trips]]*(Conferences_Sub[[#This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L27" s="118"/>
      <c r="AM27" s="91">
        <f>(((Conferences_Sub[[#This Row],[Event Space Rental 
(Per Day)]]+Conferences_Sub[[#This Row],[Audio/Visual Rental 
(Per Day)]])*Conferences_Sub[[#This Row],['# Rental Days]])*Conferences_Sub[[#This Row],['# Meetings ]])+
((Conferences_Sub[[#This Row],[Food/Beverages
(Per Person)]]*Conferences_Sub[[#This Row],['# Catering Days]]*Conferences_Sub[[#This Row],['# Attendees]])*Conferences_Sub[[#This Row],['# Meetings ]])+
(Conferences_Sub[[#This Row],['# Trips]]*(Conferences_Sub[[#This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row>
    <row r="28" spans="2:39">
      <c r="B28" s="85"/>
      <c r="C28" s="86"/>
      <c r="D28" s="86"/>
      <c r="E28" s="87"/>
      <c r="F28" s="118" t="str">
        <f>IF(ISBLANK(Conferences_Sub[[#This Row],['# Rental Days]]),"","x")</f>
        <v/>
      </c>
      <c r="G28" s="80"/>
      <c r="H28" s="80"/>
      <c r="I28" s="88" t="str">
        <f>IF(ISBLANK(Conferences_Sub[[#This Row],['# Rental Days]]),"","x")</f>
        <v/>
      </c>
      <c r="J28" s="87"/>
      <c r="K28" s="89" t="str">
        <f>IF(ISBLANK(Conferences_Sub[[#This Row],['# Rental Days]]),"","=")</f>
        <v/>
      </c>
      <c r="L28" s="110">
        <f>Conferences_Sub[[#This Row],['# Meetings ]]*(SUM(Conferences_Sub[[#This Row],[Event Space Rental 
(Per Day)]],Conferences_Sub[[#This Row],[Audio/Visual Rental 
(Per Day)]])*Conferences_Sub[[#This Row],['# Rental Days]])</f>
        <v>0</v>
      </c>
      <c r="M28" s="118"/>
      <c r="N28" s="80"/>
      <c r="O28" s="118" t="str">
        <f>IF(ISBLANK(Conferences_Sub[[#This Row],['# Attendees]]),"","x")</f>
        <v/>
      </c>
      <c r="P28" s="87"/>
      <c r="Q28" s="118" t="str">
        <f>IF(ISBLANK(Conferences_Sub[[#This Row],['# Attendees]]),"","x")</f>
        <v/>
      </c>
      <c r="R28" s="87"/>
      <c r="S28" s="118" t="str">
        <f>IF(ISBLANK(Conferences_Sub[[#This Row],['# Attendees]]),"","=")</f>
        <v/>
      </c>
      <c r="T28" s="110">
        <f>Conferences_Sub[[#This Row],['# Meetings ]]*((Conferences_Sub[[#This Row],[Food/Beverages
(Per Person)]]*Conferences_Sub[[#This Row],['# Catering Days]]*Conferences_Sub[[#This Row],['# Attendees]]))</f>
        <v>0</v>
      </c>
      <c r="U28" s="118"/>
      <c r="V28" s="80"/>
      <c r="W28" s="80"/>
      <c r="X28" s="80"/>
      <c r="Y28" s="80"/>
      <c r="Z28" s="118" t="str">
        <f>IF(ISBLANK(Conferences_Sub[[#This Row],['# Travel Days]]),"","x")</f>
        <v/>
      </c>
      <c r="AA28" s="87"/>
      <c r="AB28" s="118" t="str">
        <f>IF(ISBLANK(Conferences_Sub[[#This Row],['# Travel Days]]),"","=")</f>
        <v/>
      </c>
      <c r="AC28" s="90">
        <f>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D28" s="118" t="str">
        <f>IF(ISBLANK(Conferences_Sub[[#This Row],['# Travelers]]),"","x")</f>
        <v/>
      </c>
      <c r="AE28" s="87"/>
      <c r="AF28" s="118" t="str">
        <f>IF(ISBLANK(Conferences_Sub[[#This Row],['# Travelers]]),"","=")</f>
        <v/>
      </c>
      <c r="AG28" s="90">
        <f>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H28" s="118" t="str">
        <f>IF(ISBLANK(Conferences_Sub[[#This Row],['# Trips]]),"","x")</f>
        <v/>
      </c>
      <c r="AI28" s="87"/>
      <c r="AJ28" s="118" t="str">
        <f>IF(ISBLANK(Conferences_Sub[[#This Row],['# Trips]]),"","=")</f>
        <v/>
      </c>
      <c r="AK28" s="110">
        <f>Conferences_Sub[[#This Row],['# Trips]]*(Conferences_Sub[[#This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L28" s="118"/>
      <c r="AM28" s="92">
        <f>(((Conferences_Sub[[#This Row],[Event Space Rental 
(Per Day)]]+Conferences_Sub[[#This Row],[Audio/Visual Rental 
(Per Day)]])*Conferences_Sub[[#This Row],['# Rental Days]])*Conferences_Sub[[#This Row],['# Meetings ]])+
((Conferences_Sub[[#This Row],[Food/Beverages
(Per Person)]]*Conferences_Sub[[#This Row],['# Catering Days]]*Conferences_Sub[[#This Row],['# Attendees]])*Conferences_Sub[[#This Row],['# Meetings ]])+
(Conferences_Sub[[#This Row],['# Trips]]*(Conferences_Sub[[#This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row>
    <row r="29" spans="2:39">
      <c r="B29" s="85"/>
      <c r="C29" s="86"/>
      <c r="D29" s="86"/>
      <c r="E29" s="87"/>
      <c r="F29" s="118" t="str">
        <f>IF(ISBLANK(Conferences_Sub[[#This Row],['# Rental Days]]),"","x")</f>
        <v/>
      </c>
      <c r="G29" s="80"/>
      <c r="H29" s="80"/>
      <c r="I29" s="88" t="str">
        <f>IF(ISBLANK(Conferences_Sub[[#This Row],['# Rental Days]]),"","x")</f>
        <v/>
      </c>
      <c r="J29" s="87"/>
      <c r="K29" s="89" t="str">
        <f>IF(ISBLANK(Conferences_Sub[[#This Row],['# Rental Days]]),"","=")</f>
        <v/>
      </c>
      <c r="L29" s="110">
        <f>Conferences_Sub[[#This Row],['# Meetings ]]*(SUM(Conferences_Sub[[#This Row],[Event Space Rental 
(Per Day)]],Conferences_Sub[[#This Row],[Audio/Visual Rental 
(Per Day)]])*Conferences_Sub[[#This Row],['# Rental Days]])</f>
        <v>0</v>
      </c>
      <c r="M29" s="118"/>
      <c r="N29" s="80"/>
      <c r="O29" s="118" t="str">
        <f>IF(ISBLANK(Conferences_Sub[[#This Row],['# Attendees]]),"","x")</f>
        <v/>
      </c>
      <c r="P29" s="87"/>
      <c r="Q29" s="118" t="str">
        <f>IF(ISBLANK(Conferences_Sub[[#This Row],['# Attendees]]),"","x")</f>
        <v/>
      </c>
      <c r="R29" s="87"/>
      <c r="S29" s="118" t="str">
        <f>IF(ISBLANK(Conferences_Sub[[#This Row],['# Attendees]]),"","=")</f>
        <v/>
      </c>
      <c r="T29" s="110">
        <f>Conferences_Sub[[#This Row],['# Meetings ]]*((Conferences_Sub[[#This Row],[Food/Beverages
(Per Person)]]*Conferences_Sub[[#This Row],['# Catering Days]]*Conferences_Sub[[#This Row],['# Attendees]]))</f>
        <v>0</v>
      </c>
      <c r="U29" s="118"/>
      <c r="V29" s="80"/>
      <c r="W29" s="80"/>
      <c r="X29" s="80"/>
      <c r="Y29" s="80"/>
      <c r="Z29" s="118" t="str">
        <f>IF(ISBLANK(Conferences_Sub[[#This Row],['# Travel Days]]),"","x")</f>
        <v/>
      </c>
      <c r="AA29" s="87"/>
      <c r="AB29" s="118" t="str">
        <f>IF(ISBLANK(Conferences_Sub[[#This Row],['# Travel Days]]),"","=")</f>
        <v/>
      </c>
      <c r="AC29" s="90">
        <f>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D29" s="118" t="str">
        <f>IF(ISBLANK(Conferences_Sub[[#This Row],['# Travelers]]),"","x")</f>
        <v/>
      </c>
      <c r="AE29" s="87"/>
      <c r="AF29" s="118" t="str">
        <f>IF(ISBLANK(Conferences_Sub[[#This Row],['# Travelers]]),"","=")</f>
        <v/>
      </c>
      <c r="AG29" s="90">
        <f>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H29" s="118" t="str">
        <f>IF(ISBLANK(Conferences_Sub[[#This Row],['# Trips]]),"","x")</f>
        <v/>
      </c>
      <c r="AI29" s="87"/>
      <c r="AJ29" s="118" t="str">
        <f>IF(ISBLANK(Conferences_Sub[[#This Row],['# Trips]]),"","=")</f>
        <v/>
      </c>
      <c r="AK29" s="110">
        <f>Conferences_Sub[[#This Row],['# Trips]]*(Conferences_Sub[[#This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L29" s="118"/>
      <c r="AM29" s="91">
        <f>(((Conferences_Sub[[#This Row],[Event Space Rental 
(Per Day)]]+Conferences_Sub[[#This Row],[Audio/Visual Rental 
(Per Day)]])*Conferences_Sub[[#This Row],['# Rental Days]])*Conferences_Sub[[#This Row],['# Meetings ]])+
((Conferences_Sub[[#This Row],[Food/Beverages
(Per Person)]]*Conferences_Sub[[#This Row],['# Catering Days]]*Conferences_Sub[[#This Row],['# Attendees]])*Conferences_Sub[[#This Row],['# Meetings ]])+
(Conferences_Sub[[#This Row],['# Trips]]*(Conferences_Sub[[#This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row>
    <row r="30" spans="2:39">
      <c r="B30" s="85"/>
      <c r="C30" s="86"/>
      <c r="D30" s="86"/>
      <c r="E30" s="87"/>
      <c r="F30" s="118" t="str">
        <f>IF(ISBLANK(Conferences_Sub[[#This Row],['# Rental Days]]),"","x")</f>
        <v/>
      </c>
      <c r="G30" s="80"/>
      <c r="H30" s="80"/>
      <c r="I30" s="88" t="str">
        <f>IF(ISBLANK(Conferences_Sub[[#This Row],['# Rental Days]]),"","x")</f>
        <v/>
      </c>
      <c r="J30" s="87"/>
      <c r="K30" s="89" t="str">
        <f>IF(ISBLANK(Conferences_Sub[[#This Row],['# Rental Days]]),"","=")</f>
        <v/>
      </c>
      <c r="L30" s="110">
        <f>Conferences_Sub[[#This Row],['# Meetings ]]*(SUM(Conferences_Sub[[#This Row],[Event Space Rental 
(Per Day)]],Conferences_Sub[[#This Row],[Audio/Visual Rental 
(Per Day)]])*Conferences_Sub[[#This Row],['# Rental Days]])</f>
        <v>0</v>
      </c>
      <c r="M30" s="118"/>
      <c r="N30" s="80"/>
      <c r="O30" s="118" t="str">
        <f>IF(ISBLANK(Conferences_Sub[[#This Row],['# Attendees]]),"","x")</f>
        <v/>
      </c>
      <c r="P30" s="87"/>
      <c r="Q30" s="118" t="str">
        <f>IF(ISBLANK(Conferences_Sub[[#This Row],['# Attendees]]),"","x")</f>
        <v/>
      </c>
      <c r="R30" s="87"/>
      <c r="S30" s="118" t="str">
        <f>IF(ISBLANK(Conferences_Sub[[#This Row],['# Attendees]]),"","=")</f>
        <v/>
      </c>
      <c r="T30" s="110">
        <f>Conferences_Sub[[#This Row],['# Meetings ]]*((Conferences_Sub[[#This Row],[Food/Beverages
(Per Person)]]*Conferences_Sub[[#This Row],['# Catering Days]]*Conferences_Sub[[#This Row],['# Attendees]]))</f>
        <v>0</v>
      </c>
      <c r="U30" s="118"/>
      <c r="V30" s="80"/>
      <c r="W30" s="80"/>
      <c r="X30" s="80"/>
      <c r="Y30" s="80"/>
      <c r="Z30" s="118" t="str">
        <f>IF(ISBLANK(Conferences_Sub[[#This Row],['# Travel Days]]),"","x")</f>
        <v/>
      </c>
      <c r="AA30" s="87"/>
      <c r="AB30" s="118" t="str">
        <f>IF(ISBLANK(Conferences_Sub[[#This Row],['# Travel Days]]),"","=")</f>
        <v/>
      </c>
      <c r="AC30" s="90">
        <f>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D30" s="118" t="str">
        <f>IF(ISBLANK(Conferences_Sub[[#This Row],['# Travelers]]),"","x")</f>
        <v/>
      </c>
      <c r="AE30" s="87"/>
      <c r="AF30" s="118" t="str">
        <f>IF(ISBLANK(Conferences_Sub[[#This Row],['# Travelers]]),"","=")</f>
        <v/>
      </c>
      <c r="AG30" s="90">
        <f>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H30" s="118" t="str">
        <f>IF(ISBLANK(Conferences_Sub[[#This Row],['# Trips]]),"","x")</f>
        <v/>
      </c>
      <c r="AI30" s="87"/>
      <c r="AJ30" s="118" t="str">
        <f>IF(ISBLANK(Conferences_Sub[[#This Row],['# Trips]]),"","=")</f>
        <v/>
      </c>
      <c r="AK30" s="110">
        <f>Conferences_Sub[[#This Row],['# Trips]]*(Conferences_Sub[[#This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L30" s="118"/>
      <c r="AM30" s="91">
        <f>(((Conferences_Sub[[#This Row],[Event Space Rental 
(Per Day)]]+Conferences_Sub[[#This Row],[Audio/Visual Rental 
(Per Day)]])*Conferences_Sub[[#This Row],['# Rental Days]])*Conferences_Sub[[#This Row],['# Meetings ]])+
((Conferences_Sub[[#This Row],[Food/Beverages
(Per Person)]]*Conferences_Sub[[#This Row],['# Catering Days]]*Conferences_Sub[[#This Row],['# Attendees]])*Conferences_Sub[[#This Row],['# Meetings ]])+
(Conferences_Sub[[#This Row],['# Trips]]*(Conferences_Sub[[#This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row>
    <row r="31" spans="2:39">
      <c r="B31" s="85"/>
      <c r="C31" s="86"/>
      <c r="D31" s="86"/>
      <c r="E31" s="87"/>
      <c r="F31" s="118" t="str">
        <f>IF(ISBLANK(Conferences_Sub[[#This Row],['# Rental Days]]),"","x")</f>
        <v/>
      </c>
      <c r="G31" s="80"/>
      <c r="H31" s="80"/>
      <c r="I31" s="88" t="str">
        <f>IF(ISBLANK(Conferences_Sub[[#This Row],['# Rental Days]]),"","x")</f>
        <v/>
      </c>
      <c r="J31" s="87"/>
      <c r="K31" s="89" t="str">
        <f>IF(ISBLANK(Conferences_Sub[[#This Row],['# Rental Days]]),"","=")</f>
        <v/>
      </c>
      <c r="L31" s="110">
        <f>Conferences_Sub[[#This Row],['# Meetings ]]*(SUM(Conferences_Sub[[#This Row],[Event Space Rental 
(Per Day)]],Conferences_Sub[[#This Row],[Audio/Visual Rental 
(Per Day)]])*Conferences_Sub[[#This Row],['# Rental Days]])</f>
        <v>0</v>
      </c>
      <c r="M31" s="118"/>
      <c r="N31" s="80"/>
      <c r="O31" s="118" t="str">
        <f>IF(ISBLANK(Conferences_Sub[[#This Row],['# Attendees]]),"","x")</f>
        <v/>
      </c>
      <c r="P31" s="87"/>
      <c r="Q31" s="118" t="str">
        <f>IF(ISBLANK(Conferences_Sub[[#This Row],['# Attendees]]),"","x")</f>
        <v/>
      </c>
      <c r="R31" s="87"/>
      <c r="S31" s="118" t="str">
        <f>IF(ISBLANK(Conferences_Sub[[#This Row],['# Attendees]]),"","=")</f>
        <v/>
      </c>
      <c r="T31" s="110">
        <f>Conferences_Sub[[#This Row],['# Meetings ]]*((Conferences_Sub[[#This Row],[Food/Beverages
(Per Person)]]*Conferences_Sub[[#This Row],['# Catering Days]]*Conferences_Sub[[#This Row],['# Attendees]]))</f>
        <v>0</v>
      </c>
      <c r="U31" s="118"/>
      <c r="V31" s="80"/>
      <c r="W31" s="80"/>
      <c r="X31" s="80"/>
      <c r="Y31" s="80"/>
      <c r="Z31" s="118" t="str">
        <f>IF(ISBLANK(Conferences_Sub[[#This Row],['# Travel Days]]),"","x")</f>
        <v/>
      </c>
      <c r="AA31" s="87"/>
      <c r="AB31" s="118" t="str">
        <f>IF(ISBLANK(Conferences_Sub[[#This Row],['# Travel Days]]),"","=")</f>
        <v/>
      </c>
      <c r="AC31" s="90">
        <f>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D31" s="118" t="str">
        <f>IF(ISBLANK(Conferences_Sub[[#This Row],['# Travelers]]),"","x")</f>
        <v/>
      </c>
      <c r="AE31" s="87"/>
      <c r="AF31" s="118" t="str">
        <f>IF(ISBLANK(Conferences_Sub[[#This Row],['# Travelers]]),"","=")</f>
        <v/>
      </c>
      <c r="AG31" s="90">
        <f>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H31" s="118" t="str">
        <f>IF(ISBLANK(Conferences_Sub[[#This Row],['# Trips]]),"","x")</f>
        <v/>
      </c>
      <c r="AI31" s="87"/>
      <c r="AJ31" s="118" t="str">
        <f>IF(ISBLANK(Conferences_Sub[[#This Row],['# Trips]]),"","=")</f>
        <v/>
      </c>
      <c r="AK31" s="110">
        <f>Conferences_Sub[[#This Row],['# Trips]]*(Conferences_Sub[[#This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L31" s="118"/>
      <c r="AM31" s="91">
        <f>(((Conferences_Sub[[#This Row],[Event Space Rental 
(Per Day)]]+Conferences_Sub[[#This Row],[Audio/Visual Rental 
(Per Day)]])*Conferences_Sub[[#This Row],['# Rental Days]])*Conferences_Sub[[#This Row],['# Meetings ]])+
((Conferences_Sub[[#This Row],[Food/Beverages
(Per Person)]]*Conferences_Sub[[#This Row],['# Catering Days]]*Conferences_Sub[[#This Row],['# Attendees]])*Conferences_Sub[[#This Row],['# Meetings ]])+
(Conferences_Sub[[#This Row],['# Trips]]*(Conferences_Sub[[#This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row>
    <row r="32" spans="2:39">
      <c r="B32" s="85"/>
      <c r="C32" s="86"/>
      <c r="D32" s="86"/>
      <c r="E32" s="87"/>
      <c r="F32" s="118" t="str">
        <f>IF(ISBLANK(Conferences_Sub[[#This Row],['# Rental Days]]),"","x")</f>
        <v/>
      </c>
      <c r="G32" s="80"/>
      <c r="H32" s="80"/>
      <c r="I32" s="88" t="str">
        <f>IF(ISBLANK(Conferences_Sub[[#This Row],['# Rental Days]]),"","x")</f>
        <v/>
      </c>
      <c r="J32" s="87"/>
      <c r="K32" s="89" t="str">
        <f>IF(ISBLANK(Conferences_Sub[[#This Row],['# Rental Days]]),"","=")</f>
        <v/>
      </c>
      <c r="L32" s="110">
        <f>Conferences_Sub[[#This Row],['# Meetings ]]*(SUM(Conferences_Sub[[#This Row],[Event Space Rental 
(Per Day)]],Conferences_Sub[[#This Row],[Audio/Visual Rental 
(Per Day)]])*Conferences_Sub[[#This Row],['# Rental Days]])</f>
        <v>0</v>
      </c>
      <c r="M32" s="118"/>
      <c r="N32" s="80"/>
      <c r="O32" s="118" t="str">
        <f>IF(ISBLANK(Conferences_Sub[[#This Row],['# Attendees]]),"","x")</f>
        <v/>
      </c>
      <c r="P32" s="87"/>
      <c r="Q32" s="118" t="str">
        <f>IF(ISBLANK(Conferences_Sub[[#This Row],['# Attendees]]),"","x")</f>
        <v/>
      </c>
      <c r="R32" s="87"/>
      <c r="S32" s="118" t="str">
        <f>IF(ISBLANK(Conferences_Sub[[#This Row],['# Attendees]]),"","=")</f>
        <v/>
      </c>
      <c r="T32" s="110">
        <f>Conferences_Sub[[#This Row],['# Meetings ]]*((Conferences_Sub[[#This Row],[Food/Beverages
(Per Person)]]*Conferences_Sub[[#This Row],['# Catering Days]]*Conferences_Sub[[#This Row],['# Attendees]]))</f>
        <v>0</v>
      </c>
      <c r="U32" s="118"/>
      <c r="V32" s="80"/>
      <c r="W32" s="80"/>
      <c r="X32" s="80"/>
      <c r="Y32" s="80"/>
      <c r="Z32" s="118" t="str">
        <f>IF(ISBLANK(Conferences_Sub[[#This Row],['# Travel Days]]),"","x")</f>
        <v/>
      </c>
      <c r="AA32" s="87"/>
      <c r="AB32" s="118" t="str">
        <f>IF(ISBLANK(Conferences_Sub[[#This Row],['# Travel Days]]),"","=")</f>
        <v/>
      </c>
      <c r="AC32" s="90">
        <f>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D32" s="118" t="str">
        <f>IF(ISBLANK(Conferences_Sub[[#This Row],['# Travelers]]),"","x")</f>
        <v/>
      </c>
      <c r="AE32" s="87"/>
      <c r="AF32" s="118" t="str">
        <f>IF(ISBLANK(Conferences_Sub[[#This Row],['# Travelers]]),"","=")</f>
        <v/>
      </c>
      <c r="AG32" s="90">
        <f>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H32" s="118" t="str">
        <f>IF(ISBLANK(Conferences_Sub[[#This Row],['# Trips]]),"","x")</f>
        <v/>
      </c>
      <c r="AI32" s="87"/>
      <c r="AJ32" s="118" t="str">
        <f>IF(ISBLANK(Conferences_Sub[[#This Row],['# Trips]]),"","=")</f>
        <v/>
      </c>
      <c r="AK32" s="110">
        <f>Conferences_Sub[[#This Row],['# Trips]]*(Conferences_Sub[[#This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L32" s="118"/>
      <c r="AM32" s="91">
        <f>(((Conferences_Sub[[#This Row],[Event Space Rental 
(Per Day)]]+Conferences_Sub[[#This Row],[Audio/Visual Rental 
(Per Day)]])*Conferences_Sub[[#This Row],['# Rental Days]])*Conferences_Sub[[#This Row],['# Meetings ]])+
((Conferences_Sub[[#This Row],[Food/Beverages
(Per Person)]]*Conferences_Sub[[#This Row],['# Catering Days]]*Conferences_Sub[[#This Row],['# Attendees]])*Conferences_Sub[[#This Row],['# Meetings ]])+
(Conferences_Sub[[#This Row],['# Trips]]*(Conferences_Sub[[#This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row>
    <row r="33" spans="2:39">
      <c r="B33" s="85"/>
      <c r="C33" s="86"/>
      <c r="D33" s="86"/>
      <c r="E33" s="87"/>
      <c r="F33" s="118" t="str">
        <f>IF(ISBLANK(Conferences_Sub[[#This Row],['# Rental Days]]),"","x")</f>
        <v/>
      </c>
      <c r="G33" s="80"/>
      <c r="H33" s="80"/>
      <c r="I33" s="88" t="str">
        <f>IF(ISBLANK(Conferences_Sub[[#This Row],['# Rental Days]]),"","x")</f>
        <v/>
      </c>
      <c r="J33" s="87"/>
      <c r="K33" s="89" t="str">
        <f>IF(ISBLANK(Conferences_Sub[[#This Row],['# Rental Days]]),"","=")</f>
        <v/>
      </c>
      <c r="L33" s="110">
        <f>Conferences_Sub[[#This Row],['# Meetings ]]*(SUM(Conferences_Sub[[#This Row],[Event Space Rental 
(Per Day)]],Conferences_Sub[[#This Row],[Audio/Visual Rental 
(Per Day)]])*Conferences_Sub[[#This Row],['# Rental Days]])</f>
        <v>0</v>
      </c>
      <c r="M33" s="118"/>
      <c r="N33" s="80"/>
      <c r="O33" s="118" t="str">
        <f>IF(ISBLANK(Conferences_Sub[[#This Row],['# Attendees]]),"","x")</f>
        <v/>
      </c>
      <c r="P33" s="87"/>
      <c r="Q33" s="118" t="str">
        <f>IF(ISBLANK(Conferences_Sub[[#This Row],['# Attendees]]),"","x")</f>
        <v/>
      </c>
      <c r="R33" s="87"/>
      <c r="S33" s="118" t="str">
        <f>IF(ISBLANK(Conferences_Sub[[#This Row],['# Attendees]]),"","=")</f>
        <v/>
      </c>
      <c r="T33" s="110">
        <f>Conferences_Sub[[#This Row],['# Meetings ]]*((Conferences_Sub[[#This Row],[Food/Beverages
(Per Person)]]*Conferences_Sub[[#This Row],['# Catering Days]]*Conferences_Sub[[#This Row],['# Attendees]]))</f>
        <v>0</v>
      </c>
      <c r="U33" s="118"/>
      <c r="V33" s="80"/>
      <c r="W33" s="80"/>
      <c r="X33" s="80"/>
      <c r="Y33" s="80"/>
      <c r="Z33" s="118" t="str">
        <f>IF(ISBLANK(Conferences_Sub[[#This Row],['# Travel Days]]),"","x")</f>
        <v/>
      </c>
      <c r="AA33" s="87"/>
      <c r="AB33" s="118" t="str">
        <f>IF(ISBLANK(Conferences_Sub[[#This Row],['# Travel Days]]),"","=")</f>
        <v/>
      </c>
      <c r="AC33" s="90">
        <f>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D33" s="118" t="str">
        <f>IF(ISBLANK(Conferences_Sub[[#This Row],['# Travelers]]),"","x")</f>
        <v/>
      </c>
      <c r="AE33" s="87"/>
      <c r="AF33" s="118" t="str">
        <f>IF(ISBLANK(Conferences_Sub[[#This Row],['# Travelers]]),"","=")</f>
        <v/>
      </c>
      <c r="AG33" s="90">
        <f>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H33" s="118" t="str">
        <f>IF(ISBLANK(Conferences_Sub[[#This Row],['# Trips]]),"","x")</f>
        <v/>
      </c>
      <c r="AI33" s="87"/>
      <c r="AJ33" s="118" t="str">
        <f>IF(ISBLANK(Conferences_Sub[[#This Row],['# Trips]]),"","=")</f>
        <v/>
      </c>
      <c r="AK33" s="110">
        <f>Conferences_Sub[[#This Row],['# Trips]]*(Conferences_Sub[[#This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L33" s="118"/>
      <c r="AM33" s="91">
        <f>(((Conferences_Sub[[#This Row],[Event Space Rental 
(Per Day)]]+Conferences_Sub[[#This Row],[Audio/Visual Rental 
(Per Day)]])*Conferences_Sub[[#This Row],['# Rental Days]])*Conferences_Sub[[#This Row],['# Meetings ]])+
((Conferences_Sub[[#This Row],[Food/Beverages
(Per Person)]]*Conferences_Sub[[#This Row],['# Catering Days]]*Conferences_Sub[[#This Row],['# Attendees]])*Conferences_Sub[[#This Row],['# Meetings ]])+
(Conferences_Sub[[#This Row],['# Trips]]*(Conferences_Sub[[#This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row>
    <row r="34" spans="2:39">
      <c r="B34" s="85"/>
      <c r="C34" s="86"/>
      <c r="D34" s="86"/>
      <c r="E34" s="87"/>
      <c r="F34" s="118" t="str">
        <f>IF(ISBLANK(Conferences_Sub[[#This Row],['# Rental Days]]),"","x")</f>
        <v/>
      </c>
      <c r="G34" s="80"/>
      <c r="H34" s="80"/>
      <c r="I34" s="88" t="str">
        <f>IF(ISBLANK(Conferences_Sub[[#This Row],['# Rental Days]]),"","x")</f>
        <v/>
      </c>
      <c r="J34" s="87"/>
      <c r="K34" s="89" t="str">
        <f>IF(ISBLANK(Conferences_Sub[[#This Row],['# Rental Days]]),"","=")</f>
        <v/>
      </c>
      <c r="L34" s="110">
        <f>Conferences_Sub[[#This Row],['# Meetings ]]*(SUM(Conferences_Sub[[#This Row],[Event Space Rental 
(Per Day)]],Conferences_Sub[[#This Row],[Audio/Visual Rental 
(Per Day)]])*Conferences_Sub[[#This Row],['# Rental Days]])</f>
        <v>0</v>
      </c>
      <c r="M34" s="118"/>
      <c r="N34" s="80"/>
      <c r="O34" s="118" t="str">
        <f>IF(ISBLANK(Conferences_Sub[[#This Row],['# Attendees]]),"","x")</f>
        <v/>
      </c>
      <c r="P34" s="87"/>
      <c r="Q34" s="118" t="str">
        <f>IF(ISBLANK(Conferences_Sub[[#This Row],['# Attendees]]),"","x")</f>
        <v/>
      </c>
      <c r="R34" s="87"/>
      <c r="S34" s="118" t="str">
        <f>IF(ISBLANK(Conferences_Sub[[#This Row],['# Attendees]]),"","=")</f>
        <v/>
      </c>
      <c r="T34" s="110">
        <f>Conferences_Sub[[#This Row],['# Meetings ]]*((Conferences_Sub[[#This Row],[Food/Beverages
(Per Person)]]*Conferences_Sub[[#This Row],['# Catering Days]]*Conferences_Sub[[#This Row],['# Attendees]]))</f>
        <v>0</v>
      </c>
      <c r="U34" s="118"/>
      <c r="V34" s="80"/>
      <c r="W34" s="80"/>
      <c r="X34" s="80"/>
      <c r="Y34" s="80"/>
      <c r="Z34" s="118" t="str">
        <f>IF(ISBLANK(Conferences_Sub[[#This Row],['# Travel Days]]),"","x")</f>
        <v/>
      </c>
      <c r="AA34" s="87"/>
      <c r="AB34" s="118" t="str">
        <f>IF(ISBLANK(Conferences_Sub[[#This Row],['# Travel Days]]),"","=")</f>
        <v/>
      </c>
      <c r="AC34" s="90">
        <f>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D34" s="118" t="str">
        <f>IF(ISBLANK(Conferences_Sub[[#This Row],['# Travelers]]),"","x")</f>
        <v/>
      </c>
      <c r="AE34" s="87"/>
      <c r="AF34" s="118" t="str">
        <f>IF(ISBLANK(Conferences_Sub[[#This Row],['# Travelers]]),"","=")</f>
        <v/>
      </c>
      <c r="AG34" s="90">
        <f>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H34" s="118" t="str">
        <f>IF(ISBLANK(Conferences_Sub[[#This Row],['# Trips]]),"","x")</f>
        <v/>
      </c>
      <c r="AI34" s="87"/>
      <c r="AJ34" s="118" t="str">
        <f>IF(ISBLANK(Conferences_Sub[[#This Row],['# Trips]]),"","=")</f>
        <v/>
      </c>
      <c r="AK34" s="110">
        <f>Conferences_Sub[[#This Row],['# Trips]]*(Conferences_Sub[[#This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L34" s="118"/>
      <c r="AM34" s="91">
        <f>(((Conferences_Sub[[#This Row],[Event Space Rental 
(Per Day)]]+Conferences_Sub[[#This Row],[Audio/Visual Rental 
(Per Day)]])*Conferences_Sub[[#This Row],['# Rental Days]])*Conferences_Sub[[#This Row],['# Meetings ]])+
((Conferences_Sub[[#This Row],[Food/Beverages
(Per Person)]]*Conferences_Sub[[#This Row],['# Catering Days]]*Conferences_Sub[[#This Row],['# Attendees]])*Conferences_Sub[[#This Row],['# Meetings ]])+
(Conferences_Sub[[#This Row],['# Trips]]*(Conferences_Sub[[#This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row>
    <row r="35" spans="2:39">
      <c r="B35" s="85"/>
      <c r="C35" s="86"/>
      <c r="D35" s="86"/>
      <c r="E35" s="87"/>
      <c r="F35" s="118" t="str">
        <f>IF(ISBLANK(Conferences_Sub[[#This Row],['# Rental Days]]),"","x")</f>
        <v/>
      </c>
      <c r="G35" s="80"/>
      <c r="H35" s="80"/>
      <c r="I35" s="88" t="str">
        <f>IF(ISBLANK(Conferences_Sub[[#This Row],['# Rental Days]]),"","x")</f>
        <v/>
      </c>
      <c r="J35" s="87"/>
      <c r="K35" s="89" t="str">
        <f>IF(ISBLANK(Conferences_Sub[[#This Row],['# Rental Days]]),"","=")</f>
        <v/>
      </c>
      <c r="L35" s="110">
        <f>Conferences_Sub[[#This Row],['# Meetings ]]*(SUM(Conferences_Sub[[#This Row],[Event Space Rental 
(Per Day)]],Conferences_Sub[[#This Row],[Audio/Visual Rental 
(Per Day)]])*Conferences_Sub[[#This Row],['# Rental Days]])</f>
        <v>0</v>
      </c>
      <c r="M35" s="118"/>
      <c r="N35" s="80"/>
      <c r="O35" s="118" t="str">
        <f>IF(ISBLANK(Conferences_Sub[[#This Row],['# Attendees]]),"","x")</f>
        <v/>
      </c>
      <c r="P35" s="87"/>
      <c r="Q35" s="118" t="str">
        <f>IF(ISBLANK(Conferences_Sub[[#This Row],['# Attendees]]),"","x")</f>
        <v/>
      </c>
      <c r="R35" s="87"/>
      <c r="S35" s="118" t="str">
        <f>IF(ISBLANK(Conferences_Sub[[#This Row],['# Attendees]]),"","=")</f>
        <v/>
      </c>
      <c r="T35" s="110">
        <f>Conferences_Sub[[#This Row],['# Meetings ]]*((Conferences_Sub[[#This Row],[Food/Beverages
(Per Person)]]*Conferences_Sub[[#This Row],['# Catering Days]]*Conferences_Sub[[#This Row],['# Attendees]]))</f>
        <v>0</v>
      </c>
      <c r="U35" s="118"/>
      <c r="V35" s="80"/>
      <c r="W35" s="80"/>
      <c r="X35" s="80"/>
      <c r="Y35" s="80"/>
      <c r="Z35" s="118" t="str">
        <f>IF(ISBLANK(Conferences_Sub[[#This Row],['# Travel Days]]),"","x")</f>
        <v/>
      </c>
      <c r="AA35" s="87"/>
      <c r="AB35" s="118" t="str">
        <f>IF(ISBLANK(Conferences_Sub[[#This Row],['# Travel Days]]),"","=")</f>
        <v/>
      </c>
      <c r="AC35" s="90">
        <f>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D35" s="118" t="str">
        <f>IF(ISBLANK(Conferences_Sub[[#This Row],['# Travelers]]),"","x")</f>
        <v/>
      </c>
      <c r="AE35" s="87"/>
      <c r="AF35" s="118" t="str">
        <f>IF(ISBLANK(Conferences_Sub[[#This Row],['# Travelers]]),"","=")</f>
        <v/>
      </c>
      <c r="AG35" s="90">
        <f>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H35" s="118" t="str">
        <f>IF(ISBLANK(Conferences_Sub[[#This Row],['# Trips]]),"","x")</f>
        <v/>
      </c>
      <c r="AI35" s="87"/>
      <c r="AJ35" s="118" t="str">
        <f>IF(ISBLANK(Conferences_Sub[[#This Row],['# Trips]]),"","=")</f>
        <v/>
      </c>
      <c r="AK35" s="110">
        <f>Conferences_Sub[[#This Row],['# Trips]]*(Conferences_Sub[[#This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L35" s="118"/>
      <c r="AM35" s="91">
        <f>(((Conferences_Sub[[#This Row],[Event Space Rental 
(Per Day)]]+Conferences_Sub[[#This Row],[Audio/Visual Rental 
(Per Day)]])*Conferences_Sub[[#This Row],['# Rental Days]])*Conferences_Sub[[#This Row],['# Meetings ]])+
((Conferences_Sub[[#This Row],[Food/Beverages
(Per Person)]]*Conferences_Sub[[#This Row],['# Catering Days]]*Conferences_Sub[[#This Row],['# Attendees]])*Conferences_Sub[[#This Row],['# Meetings ]])+
(Conferences_Sub[[#This Row],['# Trips]]*(Conferences_Sub[[#This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row>
    <row r="36" spans="2:39">
      <c r="B36" s="85"/>
      <c r="C36" s="86"/>
      <c r="D36" s="86"/>
      <c r="E36" s="87"/>
      <c r="F36" s="119" t="str">
        <f>IF(ISBLANK(Conferences_Sub[[#This Row],['# Rental Days]]),"","x")</f>
        <v/>
      </c>
      <c r="G36" s="80"/>
      <c r="H36" s="80"/>
      <c r="I36" s="88" t="str">
        <f>IF(ISBLANK(Conferences_Sub[[#This Row],['# Rental Days]]),"","x")</f>
        <v/>
      </c>
      <c r="J36" s="87"/>
      <c r="K36" s="89" t="str">
        <f>IF(ISBLANK(Conferences_Sub[[#This Row],['# Rental Days]]),"","=")</f>
        <v/>
      </c>
      <c r="L36" s="110">
        <f>Conferences_Sub[[#This Row],['# Meetings ]]*(SUM(Conferences_Sub[[#This Row],[Event Space Rental 
(Per Day)]],Conferences_Sub[[#This Row],[Audio/Visual Rental 
(Per Day)]])*Conferences_Sub[[#This Row],['# Rental Days]])</f>
        <v>0</v>
      </c>
      <c r="M36" s="119"/>
      <c r="N36" s="80"/>
      <c r="O36" s="119" t="str">
        <f>IF(ISBLANK(Conferences_Sub[[#This Row],['# Attendees]]),"","x")</f>
        <v/>
      </c>
      <c r="P36" s="87"/>
      <c r="Q36" s="119" t="str">
        <f>IF(ISBLANK(Conferences_Sub[[#This Row],['# Attendees]]),"","x")</f>
        <v/>
      </c>
      <c r="R36" s="87"/>
      <c r="S36" s="119" t="str">
        <f>IF(ISBLANK(Conferences_Sub[[#This Row],['# Attendees]]),"","=")</f>
        <v/>
      </c>
      <c r="T36" s="110">
        <f>Conferences_Sub[[#This Row],['# Meetings ]]*((Conferences_Sub[[#This Row],[Food/Beverages
(Per Person)]]*Conferences_Sub[[#This Row],['# Catering Days]]*Conferences_Sub[[#This Row],['# Attendees]]))</f>
        <v>0</v>
      </c>
      <c r="U36" s="119"/>
      <c r="V36" s="80"/>
      <c r="W36" s="80"/>
      <c r="X36" s="80"/>
      <c r="Y36" s="80"/>
      <c r="Z36" s="119" t="str">
        <f>IF(ISBLANK(Conferences_Sub[[#This Row],['# Travel Days]]),"","x")</f>
        <v/>
      </c>
      <c r="AA36" s="87"/>
      <c r="AB36" s="119" t="str">
        <f>IF(ISBLANK(Conferences_Sub[[#This Row],['# Travel Days]]),"","=")</f>
        <v/>
      </c>
      <c r="AC36" s="90">
        <f>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D36" s="119" t="str">
        <f>IF(ISBLANK(Conferences_Sub[[#This Row],['# Travelers]]),"","x")</f>
        <v/>
      </c>
      <c r="AE36" s="87"/>
      <c r="AF36" s="119" t="str">
        <f>IF(ISBLANK(Conferences_Sub[[#This Row],['# Travelers]]),"","=")</f>
        <v/>
      </c>
      <c r="AG36" s="90">
        <f>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H36" s="119" t="str">
        <f>IF(ISBLANK(Conferences_Sub[[#This Row],['# Trips]]),"","x")</f>
        <v/>
      </c>
      <c r="AI36" s="87"/>
      <c r="AJ36" s="119" t="str">
        <f>IF(ISBLANK(Conferences_Sub[[#This Row],['# Trips]]),"","=")</f>
        <v/>
      </c>
      <c r="AK36" s="110">
        <f>Conferences_Sub[[#This Row],['# Trips]]*(Conferences_Sub[[#This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c r="AL36" s="119"/>
      <c r="AM36" s="91">
        <f>(((Conferences_Sub[[#This Row],[Event Space Rental 
(Per Day)]]+Conferences_Sub[[#This Row],[Audio/Visual Rental 
(Per Day)]])*Conferences_Sub[[#This Row],['# Rental Days]])*Conferences_Sub[[#This Row],['# Meetings ]])+
((Conferences_Sub[[#This Row],[Food/Beverages
(Per Person)]]*Conferences_Sub[[#This Row],['# Catering Days]]*Conferences_Sub[[#This Row],['# Attendees]])*Conferences_Sub[[#This Row],['# Meetings ]])+
(Conferences_Sub[[#This Row],['# Trips]]*(Conferences_Sub[[#This Row],['# Travelers]]*SUM(Conferences_Sub[[#This Row],[Intercity Travel 
(Total for flights, train etc.)]],(Conferences_Sub[[#This Row],[Lodging 
(Per Night)]]*(Conferences_Sub[[#This Row],['# Travel Days]]-1)),(Conferences_Sub[[#This Row],[Meals 
(Per Day)]]*Conferences_Sub[[#This Row],['# Travel Days]]),(Conferences_Sub[[#This Row],[Ground Transport
(Per Day)]]*Conferences_Sub[[#This Row],['# Travel Days]]))))</f>
        <v>0</v>
      </c>
    </row>
    <row r="37" spans="2:39">
      <c r="B37" s="82" t="s">
        <v>21</v>
      </c>
      <c r="C37" s="93"/>
      <c r="D37" s="93"/>
      <c r="E37" s="93"/>
      <c r="F37" s="93"/>
      <c r="G37" s="93"/>
      <c r="H37" s="93"/>
      <c r="I37" s="93"/>
      <c r="J37" s="93"/>
      <c r="K37" s="93"/>
      <c r="L37" s="93"/>
      <c r="M37" s="93"/>
      <c r="N37" s="93"/>
      <c r="O37" s="93"/>
      <c r="P37" s="93"/>
      <c r="Q37" s="93"/>
      <c r="R37" s="93"/>
      <c r="S37" s="93"/>
      <c r="T37" s="93"/>
      <c r="U37" s="93"/>
      <c r="V37" s="93"/>
      <c r="W37" s="93"/>
      <c r="X37" s="93"/>
      <c r="Y37" s="93"/>
      <c r="Z37" s="94"/>
      <c r="AA37" s="93"/>
      <c r="AB37" s="94"/>
      <c r="AC37" s="93"/>
      <c r="AD37" s="94"/>
      <c r="AE37" s="93"/>
      <c r="AF37" s="94"/>
      <c r="AG37" s="93"/>
      <c r="AH37" s="94"/>
      <c r="AI37" s="93"/>
      <c r="AJ37" s="94"/>
      <c r="AK37" s="93"/>
      <c r="AL37" s="94"/>
      <c r="AM37" s="95">
        <f>SUBTOTAL(109,Conferences_Sub[TOTAL])</f>
        <v>0</v>
      </c>
    </row>
    <row r="38" spans="2:39">
      <c r="G38" s="3"/>
      <c r="I38" s="3"/>
      <c r="K38" s="3"/>
      <c r="M38" s="3"/>
      <c r="O38" s="3"/>
      <c r="Q38" s="3"/>
      <c r="S38" s="3"/>
    </row>
    <row r="39" spans="2:39" s="93" customFormat="1" ht="17.100000000000001">
      <c r="B39" s="158" t="s">
        <v>95</v>
      </c>
      <c r="C39" s="159"/>
      <c r="D39" s="153">
        <f>Tbl_OtherConferenceMeetingCosts[[#Totals],[TOTAL]]</f>
        <v>0</v>
      </c>
      <c r="E39" s="154"/>
      <c r="G39" s="94"/>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row>
    <row r="40" spans="2:39" ht="15">
      <c r="B40" s="58" t="s">
        <v>62</v>
      </c>
      <c r="C40" s="58" t="s">
        <v>63</v>
      </c>
      <c r="D40" s="58" t="s">
        <v>64</v>
      </c>
      <c r="E40" s="124" t="s">
        <v>59</v>
      </c>
      <c r="G40" s="3"/>
      <c r="H40" s="28"/>
      <c r="I40" s="28"/>
      <c r="J40" s="28"/>
      <c r="K40" s="28"/>
      <c r="L40" s="28"/>
      <c r="M40" s="33"/>
      <c r="N40" s="34"/>
      <c r="O40" s="34"/>
      <c r="P40" s="35"/>
      <c r="Q40" s="34"/>
      <c r="R40" s="34"/>
      <c r="S40" s="34"/>
      <c r="T40" s="34"/>
      <c r="U40" s="34"/>
    </row>
    <row r="41" spans="2:39">
      <c r="B41" s="79"/>
      <c r="C41" s="80"/>
      <c r="D41" s="80"/>
      <c r="E41" s="81">
        <f>Tbl_OtherConferenceMeetingCosts[[#This Row],[Cost]]*Tbl_OtherConferenceMeetingCosts[[#This Row],[Quantity]]</f>
        <v>0</v>
      </c>
      <c r="G41" s="3"/>
      <c r="H41" s="29"/>
      <c r="I41" s="29"/>
      <c r="J41" s="29"/>
      <c r="K41" s="29" t="str">
        <f>IF(Tbl_OtherConferenceMeetingCosts[[#This Row],[Quantity]]&lt;&gt;"","x","")</f>
        <v/>
      </c>
      <c r="L41" s="30" t="str">
        <f>IF(Tbl_OtherConferenceMeetingCosts[[#This Row],[Quantity]]&lt;&gt;"","=","")</f>
        <v/>
      </c>
      <c r="M41" s="36"/>
      <c r="N41" s="37"/>
      <c r="O41" s="37"/>
      <c r="P41" s="37"/>
      <c r="Q41" s="37"/>
      <c r="R41" s="37"/>
      <c r="U41" s="31"/>
    </row>
    <row r="42" spans="2:39">
      <c r="B42" s="79"/>
      <c r="C42" s="80"/>
      <c r="D42" s="80"/>
      <c r="E42" s="81">
        <f>Tbl_OtherConferenceMeetingCosts[[#This Row],[Cost]]*Tbl_OtherConferenceMeetingCosts[[#This Row],[Quantity]]</f>
        <v>0</v>
      </c>
      <c r="G42" s="3"/>
      <c r="H42" s="29"/>
      <c r="I42" s="29"/>
      <c r="J42" s="29"/>
      <c r="K42" s="29" t="str">
        <f>IF(Tbl_OtherConferenceMeetingCosts[[#This Row],[Quantity]]&lt;&gt;"","x","")</f>
        <v/>
      </c>
      <c r="L42" s="30" t="str">
        <f>IF(Tbl_OtherConferenceMeetingCosts[[#This Row],[Quantity]]&lt;&gt;"","=","")</f>
        <v/>
      </c>
      <c r="M42" s="36"/>
      <c r="N42" s="37"/>
      <c r="O42" s="37"/>
      <c r="P42" s="37"/>
      <c r="Q42" s="37"/>
      <c r="R42" s="37"/>
      <c r="U42" s="31"/>
    </row>
    <row r="43" spans="2:39">
      <c r="B43" s="79"/>
      <c r="C43" s="80"/>
      <c r="D43" s="80"/>
      <c r="E43" s="81">
        <f>Tbl_OtherConferenceMeetingCosts[[#This Row],[Cost]]*Tbl_OtherConferenceMeetingCosts[[#This Row],[Quantity]]</f>
        <v>0</v>
      </c>
      <c r="G43" s="3"/>
      <c r="H43" s="29"/>
      <c r="I43" s="29"/>
      <c r="J43" s="29"/>
      <c r="K43" s="29" t="str">
        <f>IF(Tbl_OtherConferenceMeetingCosts[[#This Row],[Quantity]]&lt;&gt;"","x","")</f>
        <v/>
      </c>
      <c r="M43" s="3"/>
      <c r="O43" s="37"/>
      <c r="P43" s="37"/>
      <c r="Q43" s="37"/>
      <c r="R43" s="37"/>
      <c r="U43" s="31"/>
    </row>
    <row r="44" spans="2:39">
      <c r="B44" s="79"/>
      <c r="C44" s="80"/>
      <c r="D44" s="80"/>
      <c r="E44" s="81">
        <f>Tbl_OtherConferenceMeetingCosts[[#This Row],[Cost]]*Tbl_OtherConferenceMeetingCosts[[#This Row],[Quantity]]</f>
        <v>0</v>
      </c>
      <c r="G44" s="3"/>
      <c r="H44" s="29"/>
      <c r="I44" s="29"/>
      <c r="J44" s="29"/>
      <c r="K44" s="29" t="str">
        <f>IF(Tbl_OtherConferenceMeetingCosts[[#This Row],[Quantity]]&lt;&gt;"","x","")</f>
        <v/>
      </c>
      <c r="M44" s="3"/>
      <c r="U44" s="31"/>
    </row>
    <row r="45" spans="2:39">
      <c r="B45" s="79"/>
      <c r="C45" s="80"/>
      <c r="D45" s="80"/>
      <c r="E45" s="81">
        <f>Tbl_OtherConferenceMeetingCosts[[#This Row],[Cost]]*Tbl_OtherConferenceMeetingCosts[[#This Row],[Quantity]]</f>
        <v>0</v>
      </c>
      <c r="G45" s="3"/>
      <c r="H45" s="29"/>
      <c r="I45" s="29"/>
      <c r="J45" s="29"/>
      <c r="K45" s="29" t="str">
        <f>IF(Tbl_OtherConferenceMeetingCosts[[#This Row],[Quantity]]&lt;&gt;"","x","")</f>
        <v/>
      </c>
      <c r="M45" s="3"/>
      <c r="O45" s="37"/>
      <c r="P45" s="37"/>
      <c r="Q45" s="37"/>
      <c r="R45" s="37"/>
      <c r="U45" s="31"/>
    </row>
    <row r="46" spans="2:39">
      <c r="B46" s="82" t="s">
        <v>21</v>
      </c>
      <c r="C46" s="83"/>
      <c r="D46" s="83"/>
      <c r="E46" s="84">
        <f>SUBTOTAL(109,Tbl_OtherConferenceMeetingCosts[TOTAL])</f>
        <v>0</v>
      </c>
      <c r="G46" s="3"/>
      <c r="I46" s="3"/>
      <c r="K46" s="3"/>
      <c r="M46" s="3"/>
      <c r="O46" s="3"/>
      <c r="Q46" s="3"/>
      <c r="S46" s="3"/>
    </row>
    <row r="47" spans="2:39"/>
  </sheetData>
  <sheetProtection formatCells="0" formatColumns="0" formatRows="0" insertRows="0" deleteRows="0" sort="0" autoFilter="0"/>
  <mergeCells count="18">
    <mergeCell ref="V8:AK8"/>
    <mergeCell ref="V24:AK24"/>
    <mergeCell ref="B2:AM2"/>
    <mergeCell ref="D39:E39"/>
    <mergeCell ref="D23:E23"/>
    <mergeCell ref="D7:E7"/>
    <mergeCell ref="D5:E5"/>
    <mergeCell ref="B8:E8"/>
    <mergeCell ref="B24:E24"/>
    <mergeCell ref="B23:C23"/>
    <mergeCell ref="B5:C5"/>
    <mergeCell ref="B7:C7"/>
    <mergeCell ref="G24:L24"/>
    <mergeCell ref="N24:T24"/>
    <mergeCell ref="G8:L8"/>
    <mergeCell ref="N8:T8"/>
    <mergeCell ref="B3:AM3"/>
    <mergeCell ref="B39:C39"/>
  </mergeCells>
  <phoneticPr fontId="8" type="noConversion"/>
  <conditionalFormatting sqref="B2">
    <cfRule type="expression" dxfId="185" priority="1">
      <formula>Exp_Percentage&gt;0.2</formula>
    </cfRule>
  </conditionalFormatting>
  <conditionalFormatting sqref="B3">
    <cfRule type="expression" dxfId="184" priority="2">
      <formula>Exp_Percentage&gt;0.2</formula>
    </cfRule>
  </conditionalFormatting>
  <dataValidations count="2">
    <dataValidation allowBlank="1" showInputMessage="1" showErrorMessage="1" prompt="List any associated meeting costs that do not fit in one of the categories above. Insert additional lines as necessary." sqref="B41:E41" xr:uid="{29B47DF0-2D44-4CA6-8058-19AF2B49816E}"/>
    <dataValidation allowBlank="1" showInputMessage="1" showErrorMessage="1" prompt="For example taxi, subway, car rental." sqref="Y10 Y26" xr:uid="{1A96DD32-B925-40BA-BFC3-428EB0BE0FE5}"/>
  </dataValidations>
  <printOptions horizontalCentered="1"/>
  <pageMargins left="0.25" right="0.25" top="0.75" bottom="0.75" header="0.3" footer="0.3"/>
  <pageSetup scale="28" fitToHeight="0" orientation="portrait" verticalDpi="90" r:id="rId1"/>
  <headerFooter differentFirst="1">
    <oddHeader>&amp;F</oddHeader>
    <oddFooter>Page &amp;P of &amp;N</oddFooter>
  </headerFooter>
  <tableParts count="3">
    <tablePart r:id="rId2"/>
    <tablePart r:id="rId3"/>
    <tablePart r:id="rId4"/>
  </tableParts>
  <extLst>
    <ext xmlns:x14="http://schemas.microsoft.com/office/spreadsheetml/2009/9/main" uri="{78C0D931-6437-407d-A8EE-F0AAD7539E65}">
      <x14:conditionalFormattings>
        <x14:conditionalFormatting xmlns:xm="http://schemas.microsoft.com/office/excel/2006/main">
          <x14:cfRule type="expression" priority="32" id="{00000000-000E-0000-0200-00001E000000}">
            <xm:f>AND('Fee-For-Service Budget'!$D$23&gt;0.2,ISBLANK(B10))</xm:f>
            <x14:dxf>
              <fill>
                <patternFill>
                  <bgColor theme="5" tint="0.79998168889431442"/>
                </patternFill>
              </fill>
            </x14:dxf>
          </x14:cfRule>
          <xm:sqref>B10:E20 G10:H20 J10:J20 N10:N20 P10:P20 R10:R20 V10:Y20 AA10:AA20 AE10:AE20 AI10:AI20 B26:E36 G26:H36 J26:J36 N26:N36 P26:P36 R26:R36 V26:Y36 AA26:AA36 AE26:AE36 AI26:AI36 B41:D45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5F0E0-9CA7-46D6-BDC9-BDB4FA0F6539}">
  <sheetPr codeName="Sheet6">
    <tabColor theme="3" tint="0.79998168889431442"/>
  </sheetPr>
  <dimension ref="B1:G139"/>
  <sheetViews>
    <sheetView workbookViewId="0">
      <selection activeCell="C13" sqref="A1:XFD1048576"/>
    </sheetView>
  </sheetViews>
  <sheetFormatPr defaultColWidth="2.42578125" defaultRowHeight="15.6"/>
  <cols>
    <col min="1" max="1" width="1.5703125" style="38" customWidth="1"/>
    <col min="2" max="2" width="49.28515625" style="38" customWidth="1"/>
    <col min="3" max="3" width="23.5703125" style="38" customWidth="1"/>
    <col min="4" max="4" width="24.42578125" style="38" customWidth="1"/>
    <col min="5" max="5" width="19.42578125" style="38" customWidth="1"/>
    <col min="6" max="6" width="13.42578125" style="38" customWidth="1"/>
    <col min="7" max="7" width="10.5703125" style="38" customWidth="1"/>
    <col min="8" max="8" width="1.5703125" style="38" customWidth="1"/>
    <col min="9" max="16384" width="2.42578125" style="38"/>
  </cols>
  <sheetData>
    <row r="1" spans="2:7" ht="30.95">
      <c r="B1" s="167" t="s">
        <v>96</v>
      </c>
      <c r="C1" s="167"/>
      <c r="D1" s="167"/>
      <c r="E1" s="167"/>
      <c r="F1" s="167"/>
      <c r="G1" s="167"/>
    </row>
    <row r="2" spans="2:7" s="3" customFormat="1">
      <c r="B2" s="39" t="s">
        <v>97</v>
      </c>
      <c r="C2" s="39" t="str">
        <f>IFERROR(IF(ISBLANK(Country_ICA),
VLOOKUP(Country_GRT,Currencies[[Country - Name, ISO]:[Country of Currency]],2,FALSE),
VLOOKUP(Country_ICA,Currencies[[Country - Name, ISO]:[Country of Currency]],2,FALSE)),"United States")</f>
        <v>United States</v>
      </c>
    </row>
    <row r="3" spans="2:7" s="3" customFormat="1">
      <c r="B3" s="39" t="s">
        <v>98</v>
      </c>
      <c r="C3" s="39" t="str">
        <f>IFERROR(IF(ISBLANK(Country_ICA),
VLOOKUP(Country_GRT,Currencies[[Country - Name, ISO]:[ISO Code]],5,FALSE),
VLOOKUP(Country_ICA,Currencies[[Country - Name, ISO]:[ISO Code]],5,FALSE)), "USD")</f>
        <v>USD</v>
      </c>
    </row>
    <row r="4" spans="2:7">
      <c r="B4" s="39" t="s">
        <v>99</v>
      </c>
      <c r="C4" s="40" t="e">
        <f>IF(ISBLANK(FOREX_ICA),FOREX_GRT,FOREX_ICA)</f>
        <v>#NAME?</v>
      </c>
    </row>
    <row r="5" spans="2:7">
      <c r="B5" s="39"/>
      <c r="C5" s="3"/>
    </row>
    <row r="6" spans="2:7">
      <c r="B6" s="38" t="s">
        <v>100</v>
      </c>
      <c r="C6" s="38" t="s">
        <v>101</v>
      </c>
      <c r="D6" s="38" t="s">
        <v>102</v>
      </c>
      <c r="E6" s="38" t="s">
        <v>103</v>
      </c>
      <c r="F6" s="38" t="s">
        <v>104</v>
      </c>
      <c r="G6" s="38" t="s">
        <v>105</v>
      </c>
    </row>
    <row r="7" spans="2:7">
      <c r="B7" s="38" t="str">
        <f>Currencies[[#This Row],[Country]]&amp;" - "&amp;Currencies[[#This Row],[Currency Name]]&amp;", "&amp;Currencies[[#This Row],[ISO Code]]</f>
        <v>United States - Dollar, USD</v>
      </c>
      <c r="C7" s="38" t="s">
        <v>106</v>
      </c>
      <c r="D7" s="38" t="s">
        <v>106</v>
      </c>
      <c r="E7" s="38" t="s">
        <v>107</v>
      </c>
      <c r="F7" s="38" t="s">
        <v>11</v>
      </c>
      <c r="G7" s="41" t="s">
        <v>108</v>
      </c>
    </row>
    <row r="8" spans="2:7">
      <c r="B8" s="38" t="str">
        <f>Currencies[[#This Row],[Country]]&amp;" - "&amp;Currencies[[#This Row],[Currency Name]]&amp;", "&amp;Currencies[[#This Row],[ISO Code]]</f>
        <v>Afghanistan - Afghani, AFN</v>
      </c>
      <c r="C8" s="38" t="s">
        <v>109</v>
      </c>
      <c r="D8" s="38" t="s">
        <v>109</v>
      </c>
      <c r="E8" s="38" t="s">
        <v>110</v>
      </c>
      <c r="F8" s="38" t="s">
        <v>111</v>
      </c>
      <c r="G8" s="41" t="s">
        <v>112</v>
      </c>
    </row>
    <row r="9" spans="2:7">
      <c r="B9" s="38" t="str">
        <f>Currencies[[#This Row],[Country]]&amp;" - "&amp;Currencies[[#This Row],[Currency Name]]&amp;", "&amp;Currencies[[#This Row],[ISO Code]]</f>
        <v>Albania - Lek, ALL</v>
      </c>
      <c r="C9" s="38" t="s">
        <v>113</v>
      </c>
      <c r="D9" s="38" t="s">
        <v>113</v>
      </c>
      <c r="E9" s="38" t="s">
        <v>114</v>
      </c>
      <c r="F9" s="38" t="s">
        <v>115</v>
      </c>
      <c r="G9" s="41" t="s">
        <v>114</v>
      </c>
    </row>
    <row r="10" spans="2:7">
      <c r="B10" s="38" t="str">
        <f>Currencies[[#This Row],[Country]]&amp;" - "&amp;Currencies[[#This Row],[Currency Name]]&amp;", "&amp;Currencies[[#This Row],[ISO Code]]</f>
        <v>Argentina - Peso, ARS</v>
      </c>
      <c r="C10" s="38" t="s">
        <v>116</v>
      </c>
      <c r="D10" s="38" t="s">
        <v>116</v>
      </c>
      <c r="E10" s="38" t="s">
        <v>117</v>
      </c>
      <c r="F10" s="38" t="s">
        <v>118</v>
      </c>
      <c r="G10" s="41" t="s">
        <v>108</v>
      </c>
    </row>
    <row r="11" spans="2:7">
      <c r="B11" s="38" t="str">
        <f>Currencies[[#This Row],[Country]]&amp;" - "&amp;Currencies[[#This Row],[Currency Name]]&amp;", "&amp;Currencies[[#This Row],[ISO Code]]</f>
        <v>Aruba - Guilder, AWG</v>
      </c>
      <c r="C11" s="38" t="s">
        <v>119</v>
      </c>
      <c r="D11" s="38" t="s">
        <v>119</v>
      </c>
      <c r="E11" s="38" t="s">
        <v>120</v>
      </c>
      <c r="F11" s="38" t="s">
        <v>121</v>
      </c>
      <c r="G11" s="41" t="s">
        <v>122</v>
      </c>
    </row>
    <row r="12" spans="2:7">
      <c r="B12" s="38" t="str">
        <f>Currencies[[#This Row],[Country]]&amp;" - "&amp;Currencies[[#This Row],[Currency Name]]&amp;", "&amp;Currencies[[#This Row],[ISO Code]]</f>
        <v>Australia - Dollar, AUD</v>
      </c>
      <c r="C12" s="38" t="s">
        <v>123</v>
      </c>
      <c r="D12" s="38" t="s">
        <v>123</v>
      </c>
      <c r="E12" s="38" t="s">
        <v>107</v>
      </c>
      <c r="F12" s="38" t="s">
        <v>124</v>
      </c>
      <c r="G12" s="41" t="s">
        <v>108</v>
      </c>
    </row>
    <row r="13" spans="2:7">
      <c r="B13" s="38" t="str">
        <f>Currencies[[#This Row],[Country]]&amp;" - "&amp;Currencies[[#This Row],[Currency Name]]&amp;", "&amp;Currencies[[#This Row],[ISO Code]]</f>
        <v>Austria - Euro, EUR</v>
      </c>
      <c r="C13" s="38" t="s">
        <v>125</v>
      </c>
      <c r="D13" s="38" t="s">
        <v>126</v>
      </c>
      <c r="E13" s="38" t="s">
        <v>127</v>
      </c>
      <c r="F13" s="38" t="s">
        <v>128</v>
      </c>
      <c r="G13" s="41" t="s">
        <v>129</v>
      </c>
    </row>
    <row r="14" spans="2:7">
      <c r="B14" s="38" t="str">
        <f>Currencies[[#This Row],[Country]]&amp;" - "&amp;Currencies[[#This Row],[Currency Name]]&amp;", "&amp;Currencies[[#This Row],[ISO Code]]</f>
        <v>Azerbaijan - Manat, AZN</v>
      </c>
      <c r="C14" s="38" t="s">
        <v>130</v>
      </c>
      <c r="D14" s="38" t="s">
        <v>130</v>
      </c>
      <c r="E14" s="38" t="s">
        <v>131</v>
      </c>
      <c r="F14" s="38" t="s">
        <v>132</v>
      </c>
      <c r="G14" s="41" t="s">
        <v>133</v>
      </c>
    </row>
    <row r="15" spans="2:7">
      <c r="B15" s="38" t="str">
        <f>Currencies[[#This Row],[Country]]&amp;" - "&amp;Currencies[[#This Row],[Currency Name]]&amp;", "&amp;Currencies[[#This Row],[ISO Code]]</f>
        <v>Bahamas - Dollar, BSD</v>
      </c>
      <c r="C15" s="38" t="s">
        <v>134</v>
      </c>
      <c r="D15" s="38" t="s">
        <v>134</v>
      </c>
      <c r="E15" s="38" t="s">
        <v>107</v>
      </c>
      <c r="F15" s="38" t="s">
        <v>135</v>
      </c>
      <c r="G15" s="41" t="s">
        <v>108</v>
      </c>
    </row>
    <row r="16" spans="2:7">
      <c r="B16" s="38" t="str">
        <f>Currencies[[#This Row],[Country]]&amp;" - "&amp;Currencies[[#This Row],[Currency Name]]&amp;", "&amp;Currencies[[#This Row],[ISO Code]]</f>
        <v>Barbados - Dollar, BBD</v>
      </c>
      <c r="C16" s="38" t="s">
        <v>136</v>
      </c>
      <c r="D16" s="38" t="s">
        <v>136</v>
      </c>
      <c r="E16" s="38" t="s">
        <v>107</v>
      </c>
      <c r="F16" s="38" t="s">
        <v>137</v>
      </c>
      <c r="G16" s="41" t="s">
        <v>108</v>
      </c>
    </row>
    <row r="17" spans="2:7">
      <c r="B17" s="38" t="str">
        <f>Currencies[[#This Row],[Country]]&amp;" - "&amp;Currencies[[#This Row],[Currency Name]]&amp;", "&amp;Currencies[[#This Row],[ISO Code]]</f>
        <v>Belarus - Ruble, BYR</v>
      </c>
      <c r="C17" s="38" t="s">
        <v>138</v>
      </c>
      <c r="D17" s="38" t="s">
        <v>138</v>
      </c>
      <c r="E17" s="38" t="s">
        <v>139</v>
      </c>
      <c r="F17" s="38" t="s">
        <v>140</v>
      </c>
      <c r="G17" s="41" t="s">
        <v>141</v>
      </c>
    </row>
    <row r="18" spans="2:7">
      <c r="B18" s="38" t="str">
        <f>Currencies[[#This Row],[Country]]&amp;" - "&amp;Currencies[[#This Row],[Currency Name]]&amp;", "&amp;Currencies[[#This Row],[ISO Code]]</f>
        <v>Belgium - Euro, EUR</v>
      </c>
      <c r="C18" s="38" t="s">
        <v>142</v>
      </c>
      <c r="D18" s="38" t="s">
        <v>126</v>
      </c>
      <c r="E18" s="38" t="s">
        <v>127</v>
      </c>
      <c r="F18" s="38" t="s">
        <v>128</v>
      </c>
      <c r="G18" s="41" t="s">
        <v>129</v>
      </c>
    </row>
    <row r="19" spans="2:7">
      <c r="B19" s="38" t="str">
        <f>Currencies[[#This Row],[Country]]&amp;" - "&amp;Currencies[[#This Row],[Currency Name]]&amp;", "&amp;Currencies[[#This Row],[ISO Code]]</f>
        <v>Belize - Dollar, BZD</v>
      </c>
      <c r="C19" s="38" t="s">
        <v>143</v>
      </c>
      <c r="D19" s="38" t="s">
        <v>143</v>
      </c>
      <c r="E19" s="38" t="s">
        <v>107</v>
      </c>
      <c r="F19" s="38" t="s">
        <v>144</v>
      </c>
      <c r="G19" s="41" t="s">
        <v>145</v>
      </c>
    </row>
    <row r="20" spans="2:7">
      <c r="B20" s="38" t="str">
        <f>Currencies[[#This Row],[Country]]&amp;" - "&amp;Currencies[[#This Row],[Currency Name]]&amp;", "&amp;Currencies[[#This Row],[ISO Code]]</f>
        <v>Bermuda - Dollar, BMD</v>
      </c>
      <c r="C20" s="38" t="s">
        <v>146</v>
      </c>
      <c r="D20" s="38" t="s">
        <v>146</v>
      </c>
      <c r="E20" s="38" t="s">
        <v>107</v>
      </c>
      <c r="F20" s="38" t="s">
        <v>147</v>
      </c>
      <c r="G20" s="41" t="s">
        <v>108</v>
      </c>
    </row>
    <row r="21" spans="2:7">
      <c r="B21" s="38" t="str">
        <f>Currencies[[#This Row],[Country]]&amp;" - "&amp;Currencies[[#This Row],[Currency Name]]&amp;", "&amp;Currencies[[#This Row],[ISO Code]]</f>
        <v>Bolivia - Boliviano, BOB</v>
      </c>
      <c r="C21" s="38" t="s">
        <v>148</v>
      </c>
      <c r="D21" s="38" t="s">
        <v>148</v>
      </c>
      <c r="E21" s="38" t="s">
        <v>149</v>
      </c>
      <c r="F21" s="38" t="s">
        <v>150</v>
      </c>
      <c r="G21" s="41" t="s">
        <v>151</v>
      </c>
    </row>
    <row r="22" spans="2:7">
      <c r="B22" s="38" t="str">
        <f>Currencies[[#This Row],[Country]]&amp;" - "&amp;Currencies[[#This Row],[Currency Name]]&amp;", "&amp;Currencies[[#This Row],[ISO Code]]</f>
        <v>Bosnia and Herzegovina - Convertible Marka, BAM</v>
      </c>
      <c r="C22" s="38" t="s">
        <v>152</v>
      </c>
      <c r="D22" s="38" t="s">
        <v>152</v>
      </c>
      <c r="E22" s="38" t="s">
        <v>153</v>
      </c>
      <c r="F22" s="38" t="s">
        <v>154</v>
      </c>
      <c r="G22" s="41" t="s">
        <v>155</v>
      </c>
    </row>
    <row r="23" spans="2:7">
      <c r="B23" s="38" t="str">
        <f>Currencies[[#This Row],[Country]]&amp;" - "&amp;Currencies[[#This Row],[Currency Name]]&amp;", "&amp;Currencies[[#This Row],[ISO Code]]</f>
        <v>Botswana - Pula, BWP</v>
      </c>
      <c r="C23" s="38" t="s">
        <v>156</v>
      </c>
      <c r="D23" s="38" t="s">
        <v>156</v>
      </c>
      <c r="E23" s="38" t="s">
        <v>157</v>
      </c>
      <c r="F23" s="38" t="s">
        <v>158</v>
      </c>
      <c r="G23" s="41" t="s">
        <v>159</v>
      </c>
    </row>
    <row r="24" spans="2:7">
      <c r="B24" s="38" t="str">
        <f>Currencies[[#This Row],[Country]]&amp;" - "&amp;Currencies[[#This Row],[Currency Name]]&amp;", "&amp;Currencies[[#This Row],[ISO Code]]</f>
        <v>Brazil - Real, BRL</v>
      </c>
      <c r="C24" s="38" t="s">
        <v>160</v>
      </c>
      <c r="D24" s="38" t="s">
        <v>160</v>
      </c>
      <c r="E24" s="38" t="s">
        <v>161</v>
      </c>
      <c r="F24" s="38" t="s">
        <v>162</v>
      </c>
      <c r="G24" s="41" t="s">
        <v>163</v>
      </c>
    </row>
    <row r="25" spans="2:7">
      <c r="B25" s="38" t="str">
        <f>Currencies[[#This Row],[Country]]&amp;" - "&amp;Currencies[[#This Row],[Currency Name]]&amp;", "&amp;Currencies[[#This Row],[ISO Code]]</f>
        <v>Brunei - Darussalam Dollar, BND</v>
      </c>
      <c r="C25" s="38" t="s">
        <v>164</v>
      </c>
      <c r="D25" s="38" t="s">
        <v>164</v>
      </c>
      <c r="E25" s="38" t="s">
        <v>165</v>
      </c>
      <c r="F25" s="38" t="s">
        <v>166</v>
      </c>
      <c r="G25" s="41" t="s">
        <v>108</v>
      </c>
    </row>
    <row r="26" spans="2:7">
      <c r="B26" s="38" t="str">
        <f>Currencies[[#This Row],[Country]]&amp;" - "&amp;Currencies[[#This Row],[Currency Name]]&amp;", "&amp;Currencies[[#This Row],[ISO Code]]</f>
        <v>Bulgaria - Lev, BGN</v>
      </c>
      <c r="C26" s="38" t="s">
        <v>167</v>
      </c>
      <c r="D26" s="38" t="s">
        <v>167</v>
      </c>
      <c r="E26" s="38" t="s">
        <v>168</v>
      </c>
      <c r="F26" s="38" t="s">
        <v>169</v>
      </c>
      <c r="G26" s="41" t="s">
        <v>170</v>
      </c>
    </row>
    <row r="27" spans="2:7">
      <c r="B27" s="38" t="str">
        <f>Currencies[[#This Row],[Country]]&amp;" - "&amp;Currencies[[#This Row],[Currency Name]]&amp;", "&amp;Currencies[[#This Row],[ISO Code]]</f>
        <v>Cambodia - Riel, KHR</v>
      </c>
      <c r="C27" s="38" t="s">
        <v>171</v>
      </c>
      <c r="D27" s="38" t="s">
        <v>171</v>
      </c>
      <c r="E27" s="38" t="s">
        <v>172</v>
      </c>
      <c r="F27" s="38" t="s">
        <v>173</v>
      </c>
      <c r="G27" s="41" t="s">
        <v>174</v>
      </c>
    </row>
    <row r="28" spans="2:7">
      <c r="B28" s="38" t="str">
        <f>Currencies[[#This Row],[Country]]&amp;" - "&amp;Currencies[[#This Row],[Currency Name]]&amp;", "&amp;Currencies[[#This Row],[ISO Code]]</f>
        <v>Canada - Dollar, CAD</v>
      </c>
      <c r="C28" s="38" t="s">
        <v>175</v>
      </c>
      <c r="D28" s="38" t="s">
        <v>175</v>
      </c>
      <c r="E28" s="38" t="s">
        <v>107</v>
      </c>
      <c r="F28" s="38" t="s">
        <v>176</v>
      </c>
      <c r="G28" s="41" t="s">
        <v>108</v>
      </c>
    </row>
    <row r="29" spans="2:7">
      <c r="B29" s="38" t="str">
        <f>Currencies[[#This Row],[Country]]&amp;" - "&amp;Currencies[[#This Row],[Currency Name]]&amp;", "&amp;Currencies[[#This Row],[ISO Code]]</f>
        <v>Cayman - Dollar, KYD</v>
      </c>
      <c r="C29" s="38" t="s">
        <v>177</v>
      </c>
      <c r="D29" s="38" t="s">
        <v>177</v>
      </c>
      <c r="E29" s="38" t="s">
        <v>107</v>
      </c>
      <c r="F29" s="38" t="s">
        <v>178</v>
      </c>
      <c r="G29" s="41" t="s">
        <v>108</v>
      </c>
    </row>
    <row r="30" spans="2:7">
      <c r="B30" s="38" t="str">
        <f>Currencies[[#This Row],[Country]]&amp;" - "&amp;Currencies[[#This Row],[Currency Name]]&amp;", "&amp;Currencies[[#This Row],[ISO Code]]</f>
        <v>Chile - Peso, CLP</v>
      </c>
      <c r="C30" s="38" t="s">
        <v>179</v>
      </c>
      <c r="D30" s="38" t="s">
        <v>179</v>
      </c>
      <c r="E30" s="38" t="s">
        <v>117</v>
      </c>
      <c r="F30" s="38" t="s">
        <v>180</v>
      </c>
      <c r="G30" s="41" t="s">
        <v>108</v>
      </c>
    </row>
    <row r="31" spans="2:7">
      <c r="B31" s="38" t="str">
        <f>Currencies[[#This Row],[Country]]&amp;" - "&amp;Currencies[[#This Row],[Currency Name]]&amp;", "&amp;Currencies[[#This Row],[ISO Code]]</f>
        <v>China - Yuan Renminbi, CNY</v>
      </c>
      <c r="C31" s="38" t="s">
        <v>181</v>
      </c>
      <c r="D31" s="38" t="s">
        <v>181</v>
      </c>
      <c r="E31" s="38" t="s">
        <v>182</v>
      </c>
      <c r="F31" s="38" t="s">
        <v>183</v>
      </c>
      <c r="G31" s="41" t="s">
        <v>184</v>
      </c>
    </row>
    <row r="32" spans="2:7">
      <c r="B32" s="38" t="str">
        <f>Currencies[[#This Row],[Country]]&amp;" - "&amp;Currencies[[#This Row],[Currency Name]]&amp;", "&amp;Currencies[[#This Row],[ISO Code]]</f>
        <v>Colombia - Peso, COP</v>
      </c>
      <c r="C32" s="38" t="s">
        <v>185</v>
      </c>
      <c r="D32" s="38" t="s">
        <v>185</v>
      </c>
      <c r="E32" s="38" t="s">
        <v>117</v>
      </c>
      <c r="F32" s="38" t="s">
        <v>186</v>
      </c>
      <c r="G32" s="41" t="s">
        <v>108</v>
      </c>
    </row>
    <row r="33" spans="2:7">
      <c r="B33" s="38" t="str">
        <f>Currencies[[#This Row],[Country]]&amp;" - "&amp;Currencies[[#This Row],[Currency Name]]&amp;", "&amp;Currencies[[#This Row],[ISO Code]]</f>
        <v>Costa Rica - Colon, CRC</v>
      </c>
      <c r="C33" s="38" t="s">
        <v>187</v>
      </c>
      <c r="D33" s="38" t="s">
        <v>187</v>
      </c>
      <c r="E33" s="38" t="s">
        <v>188</v>
      </c>
      <c r="F33" s="38" t="s">
        <v>189</v>
      </c>
      <c r="G33" s="41" t="s">
        <v>190</v>
      </c>
    </row>
    <row r="34" spans="2:7">
      <c r="B34" s="38" t="str">
        <f>Currencies[[#This Row],[Country]]&amp;" - "&amp;Currencies[[#This Row],[Currency Name]]&amp;", "&amp;Currencies[[#This Row],[ISO Code]]</f>
        <v>Croatia - Kuna, HRK</v>
      </c>
      <c r="C34" s="38" t="s">
        <v>191</v>
      </c>
      <c r="D34" s="38" t="s">
        <v>191</v>
      </c>
      <c r="E34" s="38" t="s">
        <v>192</v>
      </c>
      <c r="F34" s="38" t="s">
        <v>193</v>
      </c>
      <c r="G34" s="41" t="s">
        <v>194</v>
      </c>
    </row>
    <row r="35" spans="2:7">
      <c r="B35" s="38" t="str">
        <f>Currencies[[#This Row],[Country]]&amp;" - "&amp;Currencies[[#This Row],[Currency Name]]&amp;", "&amp;Currencies[[#This Row],[ISO Code]]</f>
        <v>Cuba - Peso, CUP</v>
      </c>
      <c r="C35" s="38" t="s">
        <v>195</v>
      </c>
      <c r="D35" s="38" t="s">
        <v>195</v>
      </c>
      <c r="E35" s="38" t="s">
        <v>117</v>
      </c>
      <c r="F35" s="38" t="s">
        <v>196</v>
      </c>
      <c r="G35" s="41" t="s">
        <v>197</v>
      </c>
    </row>
    <row r="36" spans="2:7">
      <c r="B36" s="38" t="str">
        <f>Currencies[[#This Row],[Country]]&amp;" - "&amp;Currencies[[#This Row],[Currency Name]]&amp;", "&amp;Currencies[[#This Row],[ISO Code]]</f>
        <v>Cyprus - Euro, EUR</v>
      </c>
      <c r="C36" s="38" t="s">
        <v>198</v>
      </c>
      <c r="D36" s="38" t="s">
        <v>126</v>
      </c>
      <c r="E36" s="38" t="s">
        <v>127</v>
      </c>
      <c r="F36" s="38" t="s">
        <v>128</v>
      </c>
      <c r="G36" s="41" t="s">
        <v>129</v>
      </c>
    </row>
    <row r="37" spans="2:7">
      <c r="B37" s="38" t="str">
        <f>Currencies[[#This Row],[Country]]&amp;" - "&amp;Currencies[[#This Row],[Currency Name]]&amp;", "&amp;Currencies[[#This Row],[ISO Code]]</f>
        <v>Czech Republic - Koruna, CZK</v>
      </c>
      <c r="C37" s="38" t="s">
        <v>199</v>
      </c>
      <c r="D37" s="38" t="s">
        <v>199</v>
      </c>
      <c r="E37" s="38" t="s">
        <v>200</v>
      </c>
      <c r="F37" s="38" t="s">
        <v>201</v>
      </c>
      <c r="G37" s="41" t="s">
        <v>202</v>
      </c>
    </row>
    <row r="38" spans="2:7">
      <c r="B38" s="38" t="str">
        <f>Currencies[[#This Row],[Country]]&amp;" - "&amp;Currencies[[#This Row],[Currency Name]]&amp;", "&amp;Currencies[[#This Row],[ISO Code]]</f>
        <v>Denmark - Krone, DKK</v>
      </c>
      <c r="C38" s="38" t="s">
        <v>203</v>
      </c>
      <c r="D38" s="38" t="s">
        <v>203</v>
      </c>
      <c r="E38" s="38" t="s">
        <v>204</v>
      </c>
      <c r="F38" s="38" t="s">
        <v>205</v>
      </c>
      <c r="G38" s="41" t="s">
        <v>206</v>
      </c>
    </row>
    <row r="39" spans="2:7">
      <c r="B39" s="38" t="str">
        <f>Currencies[[#This Row],[Country]]&amp;" - "&amp;Currencies[[#This Row],[Currency Name]]&amp;", "&amp;Currencies[[#This Row],[ISO Code]]</f>
        <v>Dominican Republic - Peso, DOP</v>
      </c>
      <c r="C39" s="38" t="s">
        <v>207</v>
      </c>
      <c r="D39" s="38" t="s">
        <v>207</v>
      </c>
      <c r="E39" s="38" t="s">
        <v>117</v>
      </c>
      <c r="F39" s="38" t="s">
        <v>208</v>
      </c>
      <c r="G39" s="41" t="s">
        <v>209</v>
      </c>
    </row>
    <row r="40" spans="2:7">
      <c r="B40" s="38" t="str">
        <f>Currencies[[#This Row],[Country]]&amp;" - "&amp;Currencies[[#This Row],[Currency Name]]&amp;", "&amp;Currencies[[#This Row],[ISO Code]]</f>
        <v>East Caribbean - Dollar, XCD</v>
      </c>
      <c r="C40" s="38" t="s">
        <v>210</v>
      </c>
      <c r="D40" s="38" t="s">
        <v>210</v>
      </c>
      <c r="E40" s="38" t="s">
        <v>107</v>
      </c>
      <c r="F40" s="38" t="s">
        <v>211</v>
      </c>
      <c r="G40" s="41" t="s">
        <v>108</v>
      </c>
    </row>
    <row r="41" spans="2:7">
      <c r="B41" s="38" t="str">
        <f>Currencies[[#This Row],[Country]]&amp;" - "&amp;Currencies[[#This Row],[Currency Name]]&amp;", "&amp;Currencies[[#This Row],[ISO Code]]</f>
        <v>Egypt - Pound, EGP</v>
      </c>
      <c r="C41" s="38" t="s">
        <v>212</v>
      </c>
      <c r="D41" s="38" t="s">
        <v>212</v>
      </c>
      <c r="E41" s="38" t="s">
        <v>213</v>
      </c>
      <c r="F41" s="38" t="s">
        <v>214</v>
      </c>
      <c r="G41" s="41" t="s">
        <v>215</v>
      </c>
    </row>
    <row r="42" spans="2:7">
      <c r="B42" s="38" t="str">
        <f>Currencies[[#This Row],[Country]]&amp;" - "&amp;Currencies[[#This Row],[Currency Name]]&amp;", "&amp;Currencies[[#This Row],[ISO Code]]</f>
        <v>El Salvador - Colon, SVC</v>
      </c>
      <c r="C42" s="38" t="s">
        <v>216</v>
      </c>
      <c r="D42" s="38" t="s">
        <v>216</v>
      </c>
      <c r="E42" s="38" t="s">
        <v>188</v>
      </c>
      <c r="F42" s="38" t="s">
        <v>217</v>
      </c>
      <c r="G42" s="41" t="s">
        <v>108</v>
      </c>
    </row>
    <row r="43" spans="2:7">
      <c r="B43" s="38" t="str">
        <f>Currencies[[#This Row],[Country]]&amp;" - "&amp;Currencies[[#This Row],[Currency Name]]&amp;", "&amp;Currencies[[#This Row],[ISO Code]]</f>
        <v>Estonia - Euro, EUR</v>
      </c>
      <c r="C43" s="38" t="s">
        <v>218</v>
      </c>
      <c r="D43" s="38" t="s">
        <v>126</v>
      </c>
      <c r="E43" s="38" t="s">
        <v>127</v>
      </c>
      <c r="F43" s="38" t="s">
        <v>128</v>
      </c>
      <c r="G43" s="41" t="s">
        <v>129</v>
      </c>
    </row>
    <row r="44" spans="2:7">
      <c r="B44" s="38" t="str">
        <f>Currencies[[#This Row],[Country]]&amp;" - "&amp;Currencies[[#This Row],[Currency Name]]&amp;", "&amp;Currencies[[#This Row],[ISO Code]]</f>
        <v>Estonia - Kroon, EEK</v>
      </c>
      <c r="C44" s="38" t="s">
        <v>218</v>
      </c>
      <c r="D44" s="38" t="s">
        <v>218</v>
      </c>
      <c r="E44" s="38" t="s">
        <v>219</v>
      </c>
      <c r="F44" s="38" t="s">
        <v>220</v>
      </c>
      <c r="G44" s="41" t="s">
        <v>206</v>
      </c>
    </row>
    <row r="45" spans="2:7">
      <c r="B45" s="38" t="str">
        <f>Currencies[[#This Row],[Country]]&amp;" - "&amp;Currencies[[#This Row],[Currency Name]]&amp;", "&amp;Currencies[[#This Row],[ISO Code]]</f>
        <v>Falkland Islands - Pound, FKP</v>
      </c>
      <c r="C45" s="38" t="s">
        <v>221</v>
      </c>
      <c r="D45" s="38" t="s">
        <v>221</v>
      </c>
      <c r="E45" s="38" t="s">
        <v>213</v>
      </c>
      <c r="F45" s="38" t="s">
        <v>222</v>
      </c>
      <c r="G45" s="41" t="s">
        <v>215</v>
      </c>
    </row>
    <row r="46" spans="2:7">
      <c r="B46" s="38" t="str">
        <f>Currencies[[#This Row],[Country]]&amp;" - "&amp;Currencies[[#This Row],[Currency Name]]&amp;", "&amp;Currencies[[#This Row],[ISO Code]]</f>
        <v>Fiji - Dollar, FJD</v>
      </c>
      <c r="C46" s="38" t="s">
        <v>223</v>
      </c>
      <c r="D46" s="38" t="s">
        <v>223</v>
      </c>
      <c r="E46" s="38" t="s">
        <v>107</v>
      </c>
      <c r="F46" s="38" t="s">
        <v>224</v>
      </c>
      <c r="G46" s="41" t="s">
        <v>108</v>
      </c>
    </row>
    <row r="47" spans="2:7">
      <c r="B47" s="38" t="str">
        <f>Currencies[[#This Row],[Country]]&amp;" - "&amp;Currencies[[#This Row],[Currency Name]]&amp;", "&amp;Currencies[[#This Row],[ISO Code]]</f>
        <v>Finland - Euro, EUR</v>
      </c>
      <c r="C47" s="38" t="s">
        <v>225</v>
      </c>
      <c r="D47" s="38" t="s">
        <v>126</v>
      </c>
      <c r="E47" s="38" t="s">
        <v>127</v>
      </c>
      <c r="F47" s="38" t="s">
        <v>128</v>
      </c>
      <c r="G47" s="41" t="s">
        <v>129</v>
      </c>
    </row>
    <row r="48" spans="2:7">
      <c r="B48" s="38" t="str">
        <f>Currencies[[#This Row],[Country]]&amp;" - "&amp;Currencies[[#This Row],[Currency Name]]&amp;", "&amp;Currencies[[#This Row],[ISO Code]]</f>
        <v>France - Euro, EUR</v>
      </c>
      <c r="C48" s="38" t="s">
        <v>226</v>
      </c>
      <c r="D48" s="38" t="s">
        <v>126</v>
      </c>
      <c r="E48" s="38" t="s">
        <v>127</v>
      </c>
      <c r="F48" s="38" t="s">
        <v>128</v>
      </c>
      <c r="G48" s="41" t="s">
        <v>129</v>
      </c>
    </row>
    <row r="49" spans="2:7">
      <c r="B49" s="38" t="str">
        <f>Currencies[[#This Row],[Country]]&amp;" - "&amp;Currencies[[#This Row],[Currency Name]]&amp;", "&amp;Currencies[[#This Row],[ISO Code]]</f>
        <v>French Polynesia - CFP Franc, XPF</v>
      </c>
      <c r="C49" s="38" t="s">
        <v>227</v>
      </c>
      <c r="D49" s="38" t="s">
        <v>226</v>
      </c>
      <c r="E49" s="38" t="s">
        <v>228</v>
      </c>
      <c r="F49" s="38" t="s">
        <v>229</v>
      </c>
      <c r="G49" s="41" t="s">
        <v>230</v>
      </c>
    </row>
    <row r="50" spans="2:7">
      <c r="B50" s="38" t="str">
        <f>Currencies[[#This Row],[Country]]&amp;" - "&amp;Currencies[[#This Row],[Currency Name]]&amp;", "&amp;Currencies[[#This Row],[ISO Code]]</f>
        <v>Georgia - Lari, GEL</v>
      </c>
      <c r="C50" s="38" t="s">
        <v>231</v>
      </c>
      <c r="D50" s="38" t="s">
        <v>231</v>
      </c>
      <c r="E50" s="38" t="s">
        <v>232</v>
      </c>
      <c r="F50" s="38" t="s">
        <v>233</v>
      </c>
      <c r="G50" s="41" t="s">
        <v>234</v>
      </c>
    </row>
    <row r="51" spans="2:7">
      <c r="B51" s="38" t="str">
        <f>Currencies[[#This Row],[Country]]&amp;" - "&amp;Currencies[[#This Row],[Currency Name]]&amp;", "&amp;Currencies[[#This Row],[ISO Code]]</f>
        <v>Germany - Euro, EUR</v>
      </c>
      <c r="C51" s="38" t="s">
        <v>235</v>
      </c>
      <c r="D51" s="38" t="s">
        <v>126</v>
      </c>
      <c r="E51" s="38" t="s">
        <v>127</v>
      </c>
      <c r="F51" s="38" t="s">
        <v>128</v>
      </c>
      <c r="G51" s="41" t="s">
        <v>129</v>
      </c>
    </row>
    <row r="52" spans="2:7">
      <c r="B52" s="38" t="str">
        <f>Currencies[[#This Row],[Country]]&amp;" - "&amp;Currencies[[#This Row],[Currency Name]]&amp;", "&amp;Currencies[[#This Row],[ISO Code]]</f>
        <v>Ghana - Cedis, GHC</v>
      </c>
      <c r="C52" s="38" t="s">
        <v>236</v>
      </c>
      <c r="D52" s="38" t="s">
        <v>236</v>
      </c>
      <c r="E52" s="38" t="s">
        <v>237</v>
      </c>
      <c r="F52" s="38" t="s">
        <v>238</v>
      </c>
      <c r="G52" s="41" t="s">
        <v>239</v>
      </c>
    </row>
    <row r="53" spans="2:7">
      <c r="B53" s="38" t="str">
        <f>Currencies[[#This Row],[Country]]&amp;" - "&amp;Currencies[[#This Row],[Currency Name]]&amp;", "&amp;Currencies[[#This Row],[ISO Code]]</f>
        <v>Gibraltar - Pound, GIP</v>
      </c>
      <c r="C53" s="38" t="s">
        <v>240</v>
      </c>
      <c r="D53" s="38" t="s">
        <v>240</v>
      </c>
      <c r="E53" s="38" t="s">
        <v>213</v>
      </c>
      <c r="F53" s="38" t="s">
        <v>241</v>
      </c>
      <c r="G53" s="41" t="s">
        <v>215</v>
      </c>
    </row>
    <row r="54" spans="2:7">
      <c r="B54" s="38" t="str">
        <f>Currencies[[#This Row],[Country]]&amp;" - "&amp;Currencies[[#This Row],[Currency Name]]&amp;", "&amp;Currencies[[#This Row],[ISO Code]]</f>
        <v>Greece - Euro, EUR</v>
      </c>
      <c r="C54" s="38" t="s">
        <v>242</v>
      </c>
      <c r="D54" s="38" t="s">
        <v>126</v>
      </c>
      <c r="E54" s="38" t="s">
        <v>127</v>
      </c>
      <c r="F54" s="38" t="s">
        <v>128</v>
      </c>
      <c r="G54" s="41" t="s">
        <v>129</v>
      </c>
    </row>
    <row r="55" spans="2:7">
      <c r="B55" s="38" t="str">
        <f>Currencies[[#This Row],[Country]]&amp;" - "&amp;Currencies[[#This Row],[Currency Name]]&amp;", "&amp;Currencies[[#This Row],[ISO Code]]</f>
        <v>Guatemala - Quetzal, GTQ</v>
      </c>
      <c r="C55" s="38" t="s">
        <v>243</v>
      </c>
      <c r="D55" s="38" t="s">
        <v>243</v>
      </c>
      <c r="E55" s="38" t="s">
        <v>244</v>
      </c>
      <c r="F55" s="38" t="s">
        <v>245</v>
      </c>
      <c r="G55" s="41" t="s">
        <v>246</v>
      </c>
    </row>
    <row r="56" spans="2:7">
      <c r="B56" s="38" t="str">
        <f>Currencies[[#This Row],[Country]]&amp;" - "&amp;Currencies[[#This Row],[Currency Name]]&amp;", "&amp;Currencies[[#This Row],[ISO Code]]</f>
        <v>Guernsey - Pound, GGP</v>
      </c>
      <c r="C56" s="38" t="s">
        <v>247</v>
      </c>
      <c r="D56" s="38" t="s">
        <v>247</v>
      </c>
      <c r="E56" s="38" t="s">
        <v>213</v>
      </c>
      <c r="F56" s="38" t="s">
        <v>248</v>
      </c>
      <c r="G56" s="41" t="s">
        <v>215</v>
      </c>
    </row>
    <row r="57" spans="2:7">
      <c r="B57" s="38" t="str">
        <f>Currencies[[#This Row],[Country]]&amp;" - "&amp;Currencies[[#This Row],[Currency Name]]&amp;", "&amp;Currencies[[#This Row],[ISO Code]]</f>
        <v>Guyana - Dollar, GYD</v>
      </c>
      <c r="C57" s="38" t="s">
        <v>249</v>
      </c>
      <c r="D57" s="38" t="s">
        <v>249</v>
      </c>
      <c r="E57" s="38" t="s">
        <v>107</v>
      </c>
      <c r="F57" s="38" t="s">
        <v>250</v>
      </c>
      <c r="G57" s="41" t="s">
        <v>108</v>
      </c>
    </row>
    <row r="58" spans="2:7">
      <c r="B58" s="38" t="str">
        <f>Currencies[[#This Row],[Country]]&amp;" - "&amp;Currencies[[#This Row],[Currency Name]]&amp;", "&amp;Currencies[[#This Row],[ISO Code]]</f>
        <v>Honduras - Lempira, HNL</v>
      </c>
      <c r="C58" s="38" t="s">
        <v>251</v>
      </c>
      <c r="D58" s="38" t="s">
        <v>251</v>
      </c>
      <c r="E58" s="38" t="s">
        <v>252</v>
      </c>
      <c r="F58" s="38" t="s">
        <v>253</v>
      </c>
      <c r="G58" s="41" t="s">
        <v>254</v>
      </c>
    </row>
    <row r="59" spans="2:7">
      <c r="B59" s="38" t="str">
        <f>Currencies[[#This Row],[Country]]&amp;" - "&amp;Currencies[[#This Row],[Currency Name]]&amp;", "&amp;Currencies[[#This Row],[ISO Code]]</f>
        <v>Hong Kong - Dollar, HKD</v>
      </c>
      <c r="C59" s="38" t="s">
        <v>255</v>
      </c>
      <c r="D59" s="38" t="s">
        <v>255</v>
      </c>
      <c r="E59" s="38" t="s">
        <v>107</v>
      </c>
      <c r="F59" s="38" t="s">
        <v>256</v>
      </c>
      <c r="G59" s="41" t="s">
        <v>108</v>
      </c>
    </row>
    <row r="60" spans="2:7">
      <c r="B60" s="38" t="str">
        <f>Currencies[[#This Row],[Country]]&amp;" - "&amp;Currencies[[#This Row],[Currency Name]]&amp;", "&amp;Currencies[[#This Row],[ISO Code]]</f>
        <v>Hungary - Forint, HUF</v>
      </c>
      <c r="C60" s="38" t="s">
        <v>257</v>
      </c>
      <c r="D60" s="38" t="s">
        <v>257</v>
      </c>
      <c r="E60" s="38" t="s">
        <v>258</v>
      </c>
      <c r="F60" s="38" t="s">
        <v>259</v>
      </c>
      <c r="G60" s="41" t="s">
        <v>260</v>
      </c>
    </row>
    <row r="61" spans="2:7">
      <c r="B61" s="38" t="str">
        <f>Currencies[[#This Row],[Country]]&amp;" - "&amp;Currencies[[#This Row],[Currency Name]]&amp;", "&amp;Currencies[[#This Row],[ISO Code]]</f>
        <v>Iceland - Krona, ISK</v>
      </c>
      <c r="C61" s="38" t="s">
        <v>261</v>
      </c>
      <c r="D61" s="38" t="s">
        <v>261</v>
      </c>
      <c r="E61" s="38" t="s">
        <v>262</v>
      </c>
      <c r="F61" s="38" t="s">
        <v>263</v>
      </c>
      <c r="G61" s="41" t="s">
        <v>206</v>
      </c>
    </row>
    <row r="62" spans="2:7">
      <c r="B62" s="38" t="str">
        <f>Currencies[[#This Row],[Country]]&amp;" - "&amp;Currencies[[#This Row],[Currency Name]]&amp;", "&amp;Currencies[[#This Row],[ISO Code]]</f>
        <v>India - Rupee, INR</v>
      </c>
      <c r="C62" s="38" t="s">
        <v>264</v>
      </c>
      <c r="D62" s="38" t="s">
        <v>264</v>
      </c>
      <c r="E62" s="38" t="s">
        <v>265</v>
      </c>
      <c r="F62" s="38" t="s">
        <v>266</v>
      </c>
      <c r="G62" s="41" t="s">
        <v>267</v>
      </c>
    </row>
    <row r="63" spans="2:7">
      <c r="B63" s="38" t="str">
        <f>Currencies[[#This Row],[Country]]&amp;" - "&amp;Currencies[[#This Row],[Currency Name]]&amp;", "&amp;Currencies[[#This Row],[ISO Code]]</f>
        <v>Indonesia - Rupiah, IDR</v>
      </c>
      <c r="C63" s="38" t="s">
        <v>268</v>
      </c>
      <c r="D63" s="38" t="s">
        <v>268</v>
      </c>
      <c r="E63" s="38" t="s">
        <v>269</v>
      </c>
      <c r="F63" s="38" t="s">
        <v>270</v>
      </c>
      <c r="G63" s="41" t="s">
        <v>271</v>
      </c>
    </row>
    <row r="64" spans="2:7">
      <c r="B64" s="38" t="str">
        <f>Currencies[[#This Row],[Country]]&amp;" - "&amp;Currencies[[#This Row],[Currency Name]]&amp;", "&amp;Currencies[[#This Row],[ISO Code]]</f>
        <v>Iran - Rial, IRR</v>
      </c>
      <c r="C64" s="38" t="s">
        <v>272</v>
      </c>
      <c r="D64" s="38" t="s">
        <v>272</v>
      </c>
      <c r="E64" s="38" t="s">
        <v>273</v>
      </c>
      <c r="F64" s="38" t="s">
        <v>274</v>
      </c>
      <c r="G64" s="41" t="s">
        <v>275</v>
      </c>
    </row>
    <row r="65" spans="2:7">
      <c r="B65" s="38" t="str">
        <f>Currencies[[#This Row],[Country]]&amp;" - "&amp;Currencies[[#This Row],[Currency Name]]&amp;", "&amp;Currencies[[#This Row],[ISO Code]]</f>
        <v>Ireland - Euro, EUR</v>
      </c>
      <c r="C65" s="38" t="s">
        <v>276</v>
      </c>
      <c r="D65" s="38" t="s">
        <v>126</v>
      </c>
      <c r="E65" s="38" t="s">
        <v>127</v>
      </c>
      <c r="F65" s="38" t="s">
        <v>128</v>
      </c>
      <c r="G65" s="41" t="s">
        <v>129</v>
      </c>
    </row>
    <row r="66" spans="2:7">
      <c r="B66" s="38" t="str">
        <f>Currencies[[#This Row],[Country]]&amp;" - "&amp;Currencies[[#This Row],[Currency Name]]&amp;", "&amp;Currencies[[#This Row],[ISO Code]]</f>
        <v>Isle of Man - Pound, IMP</v>
      </c>
      <c r="C66" s="38" t="s">
        <v>277</v>
      </c>
      <c r="D66" s="38" t="s">
        <v>277</v>
      </c>
      <c r="E66" s="38" t="s">
        <v>213</v>
      </c>
      <c r="F66" s="38" t="s">
        <v>278</v>
      </c>
      <c r="G66" s="41" t="s">
        <v>215</v>
      </c>
    </row>
    <row r="67" spans="2:7">
      <c r="B67" s="38" t="str">
        <f>Currencies[[#This Row],[Country]]&amp;" - "&amp;Currencies[[#This Row],[Currency Name]]&amp;", "&amp;Currencies[[#This Row],[ISO Code]]</f>
        <v>Israel - Shekel, ILS</v>
      </c>
      <c r="C67" s="38" t="s">
        <v>279</v>
      </c>
      <c r="D67" s="38" t="s">
        <v>279</v>
      </c>
      <c r="E67" s="38" t="s">
        <v>280</v>
      </c>
      <c r="F67" s="38" t="s">
        <v>281</v>
      </c>
      <c r="G67" s="41" t="s">
        <v>282</v>
      </c>
    </row>
    <row r="68" spans="2:7">
      <c r="B68" s="38" t="str">
        <f>Currencies[[#This Row],[Country]]&amp;" - "&amp;Currencies[[#This Row],[Currency Name]]&amp;", "&amp;Currencies[[#This Row],[ISO Code]]</f>
        <v>Italy - Euro, EUR</v>
      </c>
      <c r="C68" s="38" t="s">
        <v>283</v>
      </c>
      <c r="D68" s="38" t="s">
        <v>126</v>
      </c>
      <c r="E68" s="38" t="s">
        <v>127</v>
      </c>
      <c r="F68" s="38" t="s">
        <v>128</v>
      </c>
      <c r="G68" s="41" t="s">
        <v>129</v>
      </c>
    </row>
    <row r="69" spans="2:7">
      <c r="B69" s="38" t="str">
        <f>Currencies[[#This Row],[Country]]&amp;" - "&amp;Currencies[[#This Row],[Currency Name]]&amp;", "&amp;Currencies[[#This Row],[ISO Code]]</f>
        <v>Jamaica - Dollar, JMD</v>
      </c>
      <c r="C69" s="38" t="s">
        <v>284</v>
      </c>
      <c r="D69" s="38" t="s">
        <v>284</v>
      </c>
      <c r="E69" s="38" t="s">
        <v>107</v>
      </c>
      <c r="F69" s="38" t="s">
        <v>285</v>
      </c>
      <c r="G69" s="41" t="s">
        <v>286</v>
      </c>
    </row>
    <row r="70" spans="2:7">
      <c r="B70" s="38" t="str">
        <f>Currencies[[#This Row],[Country]]&amp;" - "&amp;Currencies[[#This Row],[Currency Name]]&amp;", "&amp;Currencies[[#This Row],[ISO Code]]</f>
        <v>Japan - Yen, JPY</v>
      </c>
      <c r="C70" s="38" t="s">
        <v>287</v>
      </c>
      <c r="D70" s="38" t="s">
        <v>287</v>
      </c>
      <c r="E70" s="38" t="s">
        <v>288</v>
      </c>
      <c r="F70" s="38" t="s">
        <v>289</v>
      </c>
      <c r="G70" s="41" t="s">
        <v>184</v>
      </c>
    </row>
    <row r="71" spans="2:7">
      <c r="B71" s="38" t="str">
        <f>Currencies[[#This Row],[Country]]&amp;" - "&amp;Currencies[[#This Row],[Currency Name]]&amp;", "&amp;Currencies[[#This Row],[ISO Code]]</f>
        <v>Jersey - Pound, JEP</v>
      </c>
      <c r="C71" s="38" t="s">
        <v>290</v>
      </c>
      <c r="D71" s="38" t="s">
        <v>290</v>
      </c>
      <c r="E71" s="38" t="s">
        <v>213</v>
      </c>
      <c r="F71" s="38" t="s">
        <v>291</v>
      </c>
      <c r="G71" s="41" t="s">
        <v>215</v>
      </c>
    </row>
    <row r="72" spans="2:7">
      <c r="B72" s="38" t="str">
        <f>Currencies[[#This Row],[Country]]&amp;" - "&amp;Currencies[[#This Row],[Currency Name]]&amp;", "&amp;Currencies[[#This Row],[ISO Code]]</f>
        <v>Kazakhstan - Tenge, KZT</v>
      </c>
      <c r="C72" s="38" t="s">
        <v>292</v>
      </c>
      <c r="D72" s="38" t="s">
        <v>292</v>
      </c>
      <c r="E72" s="38" t="s">
        <v>293</v>
      </c>
      <c r="F72" s="38" t="s">
        <v>294</v>
      </c>
      <c r="G72" s="41" t="s">
        <v>170</v>
      </c>
    </row>
    <row r="73" spans="2:7">
      <c r="B73" s="38" t="str">
        <f>Currencies[[#This Row],[Country]]&amp;" - "&amp;Currencies[[#This Row],[Currency Name]]&amp;", "&amp;Currencies[[#This Row],[ISO Code]]</f>
        <v>Korea (North) - Won, KPW</v>
      </c>
      <c r="C73" s="38" t="s">
        <v>295</v>
      </c>
      <c r="D73" s="38" t="s">
        <v>295</v>
      </c>
      <c r="E73" s="38" t="s">
        <v>296</v>
      </c>
      <c r="F73" s="38" t="s">
        <v>297</v>
      </c>
      <c r="G73" s="41" t="s">
        <v>298</v>
      </c>
    </row>
    <row r="74" spans="2:7">
      <c r="B74" s="38" t="str">
        <f>Currencies[[#This Row],[Country]]&amp;" - "&amp;Currencies[[#This Row],[Currency Name]]&amp;", "&amp;Currencies[[#This Row],[ISO Code]]</f>
        <v>Korea (South) - Won, KRW</v>
      </c>
      <c r="C74" s="38" t="s">
        <v>299</v>
      </c>
      <c r="D74" s="38" t="s">
        <v>299</v>
      </c>
      <c r="E74" s="38" t="s">
        <v>296</v>
      </c>
      <c r="F74" s="38" t="s">
        <v>300</v>
      </c>
      <c r="G74" s="41" t="s">
        <v>298</v>
      </c>
    </row>
    <row r="75" spans="2:7">
      <c r="B75" s="38" t="str">
        <f>Currencies[[#This Row],[Country]]&amp;" - "&amp;Currencies[[#This Row],[Currency Name]]&amp;", "&amp;Currencies[[#This Row],[ISO Code]]</f>
        <v>Kyrgyzstan - Som, KGS</v>
      </c>
      <c r="C75" s="38" t="s">
        <v>301</v>
      </c>
      <c r="D75" s="38" t="s">
        <v>301</v>
      </c>
      <c r="E75" s="38" t="s">
        <v>302</v>
      </c>
      <c r="F75" s="38" t="s">
        <v>303</v>
      </c>
      <c r="G75" s="41" t="s">
        <v>170</v>
      </c>
    </row>
    <row r="76" spans="2:7">
      <c r="B76" s="38" t="str">
        <f>Currencies[[#This Row],[Country]]&amp;" - "&amp;Currencies[[#This Row],[Currency Name]]&amp;", "&amp;Currencies[[#This Row],[ISO Code]]</f>
        <v>Laos - Kip, LAK</v>
      </c>
      <c r="C76" s="38" t="s">
        <v>304</v>
      </c>
      <c r="D76" s="38" t="s">
        <v>304</v>
      </c>
      <c r="E76" s="38" t="s">
        <v>305</v>
      </c>
      <c r="F76" s="38" t="s">
        <v>306</v>
      </c>
      <c r="G76" s="41" t="s">
        <v>307</v>
      </c>
    </row>
    <row r="77" spans="2:7">
      <c r="B77" s="38" t="str">
        <f>Currencies[[#This Row],[Country]]&amp;" - "&amp;Currencies[[#This Row],[Currency Name]]&amp;", "&amp;Currencies[[#This Row],[ISO Code]]</f>
        <v>Latvia - Euro, EUR</v>
      </c>
      <c r="C77" s="38" t="s">
        <v>308</v>
      </c>
      <c r="D77" s="38" t="s">
        <v>126</v>
      </c>
      <c r="E77" s="38" t="s">
        <v>127</v>
      </c>
      <c r="F77" s="38" t="s">
        <v>128</v>
      </c>
      <c r="G77" s="41" t="s">
        <v>129</v>
      </c>
    </row>
    <row r="78" spans="2:7">
      <c r="B78" s="38" t="str">
        <f>Currencies[[#This Row],[Country]]&amp;" - "&amp;Currencies[[#This Row],[Currency Name]]&amp;", "&amp;Currencies[[#This Row],[ISO Code]]</f>
        <v>Latvia - Lat, LVL</v>
      </c>
      <c r="C78" s="38" t="s">
        <v>308</v>
      </c>
      <c r="D78" s="38" t="s">
        <v>308</v>
      </c>
      <c r="E78" s="38" t="s">
        <v>309</v>
      </c>
      <c r="F78" s="38" t="s">
        <v>310</v>
      </c>
      <c r="G78" s="41" t="s">
        <v>311</v>
      </c>
    </row>
    <row r="79" spans="2:7">
      <c r="B79" s="38" t="str">
        <f>Currencies[[#This Row],[Country]]&amp;" - "&amp;Currencies[[#This Row],[Currency Name]]&amp;", "&amp;Currencies[[#This Row],[ISO Code]]</f>
        <v>Lebanon - Pound, LBP</v>
      </c>
      <c r="C79" s="38" t="s">
        <v>312</v>
      </c>
      <c r="D79" s="38" t="s">
        <v>312</v>
      </c>
      <c r="E79" s="38" t="s">
        <v>213</v>
      </c>
      <c r="F79" s="38" t="s">
        <v>313</v>
      </c>
      <c r="G79" s="41" t="s">
        <v>215</v>
      </c>
    </row>
    <row r="80" spans="2:7">
      <c r="B80" s="38" t="str">
        <f>Currencies[[#This Row],[Country]]&amp;" - "&amp;Currencies[[#This Row],[Currency Name]]&amp;", "&amp;Currencies[[#This Row],[ISO Code]]</f>
        <v>Liberia - Dollar, LRD</v>
      </c>
      <c r="C80" s="38" t="s">
        <v>314</v>
      </c>
      <c r="D80" s="38" t="s">
        <v>314</v>
      </c>
      <c r="E80" s="38" t="s">
        <v>107</v>
      </c>
      <c r="F80" s="38" t="s">
        <v>315</v>
      </c>
      <c r="G80" s="41" t="s">
        <v>108</v>
      </c>
    </row>
    <row r="81" spans="2:7">
      <c r="B81" s="38" t="str">
        <f>Currencies[[#This Row],[Country]]&amp;" - "&amp;Currencies[[#This Row],[Currency Name]]&amp;", "&amp;Currencies[[#This Row],[ISO Code]]</f>
        <v>Lithuania - Euro, EUR</v>
      </c>
      <c r="C81" s="38" t="s">
        <v>316</v>
      </c>
      <c r="D81" s="38" t="s">
        <v>126</v>
      </c>
      <c r="E81" s="38" t="s">
        <v>127</v>
      </c>
      <c r="F81" s="38" t="s">
        <v>128</v>
      </c>
      <c r="G81" s="41" t="s">
        <v>129</v>
      </c>
    </row>
    <row r="82" spans="2:7">
      <c r="B82" s="38" t="str">
        <f>Currencies[[#This Row],[Country]]&amp;" - "&amp;Currencies[[#This Row],[Currency Name]]&amp;", "&amp;Currencies[[#This Row],[ISO Code]]</f>
        <v>Lithuania - Litas, LTL</v>
      </c>
      <c r="C82" s="38" t="s">
        <v>316</v>
      </c>
      <c r="D82" s="38" t="s">
        <v>316</v>
      </c>
      <c r="E82" s="38" t="s">
        <v>317</v>
      </c>
      <c r="F82" s="38" t="s">
        <v>318</v>
      </c>
      <c r="G82" s="41" t="s">
        <v>319</v>
      </c>
    </row>
    <row r="83" spans="2:7">
      <c r="B83" s="38" t="str">
        <f>Currencies[[#This Row],[Country]]&amp;" - "&amp;Currencies[[#This Row],[Currency Name]]&amp;", "&amp;Currencies[[#This Row],[ISO Code]]</f>
        <v>Luxembourg - Euro, EUR</v>
      </c>
      <c r="C83" s="38" t="s">
        <v>320</v>
      </c>
      <c r="D83" s="38" t="s">
        <v>126</v>
      </c>
      <c r="E83" s="38" t="s">
        <v>127</v>
      </c>
      <c r="F83" s="38" t="s">
        <v>128</v>
      </c>
      <c r="G83" s="41" t="s">
        <v>129</v>
      </c>
    </row>
    <row r="84" spans="2:7">
      <c r="B84" s="38" t="str">
        <f>Currencies[[#This Row],[Country]]&amp;" - "&amp;Currencies[[#This Row],[Currency Name]]&amp;", "&amp;Currencies[[#This Row],[ISO Code]]</f>
        <v>Macedonia - Denar, MKD</v>
      </c>
      <c r="C84" s="38" t="s">
        <v>321</v>
      </c>
      <c r="D84" s="38" t="s">
        <v>321</v>
      </c>
      <c r="E84" s="38" t="s">
        <v>322</v>
      </c>
      <c r="F84" s="38" t="s">
        <v>323</v>
      </c>
      <c r="G84" s="41" t="s">
        <v>324</v>
      </c>
    </row>
    <row r="85" spans="2:7">
      <c r="B85" s="38" t="str">
        <f>Currencies[[#This Row],[Country]]&amp;" - "&amp;Currencies[[#This Row],[Currency Name]]&amp;", "&amp;Currencies[[#This Row],[ISO Code]]</f>
        <v>Malaysia - Ringgit, MYR</v>
      </c>
      <c r="C85" s="38" t="s">
        <v>325</v>
      </c>
      <c r="D85" s="38" t="s">
        <v>325</v>
      </c>
      <c r="E85" s="38" t="s">
        <v>326</v>
      </c>
      <c r="F85" s="38" t="s">
        <v>327</v>
      </c>
      <c r="G85" s="41" t="s">
        <v>328</v>
      </c>
    </row>
    <row r="86" spans="2:7">
      <c r="B86" s="38" t="str">
        <f>Currencies[[#This Row],[Country]]&amp;" - "&amp;Currencies[[#This Row],[Currency Name]]&amp;", "&amp;Currencies[[#This Row],[ISO Code]]</f>
        <v>Malta - Euro, EUR</v>
      </c>
      <c r="C86" s="38" t="s">
        <v>329</v>
      </c>
      <c r="D86" s="38" t="s">
        <v>126</v>
      </c>
      <c r="E86" s="38" t="s">
        <v>127</v>
      </c>
      <c r="F86" s="38" t="s">
        <v>128</v>
      </c>
      <c r="G86" s="41" t="s">
        <v>129</v>
      </c>
    </row>
    <row r="87" spans="2:7">
      <c r="B87" s="38" t="str">
        <f>Currencies[[#This Row],[Country]]&amp;" - "&amp;Currencies[[#This Row],[Currency Name]]&amp;", "&amp;Currencies[[#This Row],[ISO Code]]</f>
        <v>Mauritius - Rupee, MUR</v>
      </c>
      <c r="C87" s="38" t="s">
        <v>330</v>
      </c>
      <c r="D87" s="38" t="s">
        <v>330</v>
      </c>
      <c r="E87" s="38" t="s">
        <v>265</v>
      </c>
      <c r="F87" s="38" t="s">
        <v>331</v>
      </c>
      <c r="G87" s="41" t="s">
        <v>332</v>
      </c>
    </row>
    <row r="88" spans="2:7">
      <c r="B88" s="38" t="str">
        <f>Currencies[[#This Row],[Country]]&amp;" - "&amp;Currencies[[#This Row],[Currency Name]]&amp;", "&amp;Currencies[[#This Row],[ISO Code]]</f>
        <v>Mexico - Peso, MXN</v>
      </c>
      <c r="C88" s="38" t="s">
        <v>333</v>
      </c>
      <c r="D88" s="38" t="s">
        <v>333</v>
      </c>
      <c r="E88" s="38" t="s">
        <v>117</v>
      </c>
      <c r="F88" s="38" t="s">
        <v>334</v>
      </c>
      <c r="G88" s="41" t="s">
        <v>108</v>
      </c>
    </row>
    <row r="89" spans="2:7">
      <c r="B89" s="38" t="str">
        <f>Currencies[[#This Row],[Country]]&amp;" - "&amp;Currencies[[#This Row],[Currency Name]]&amp;", "&amp;Currencies[[#This Row],[ISO Code]]</f>
        <v>Mongolia - Tughrik, MNT</v>
      </c>
      <c r="C89" s="38" t="s">
        <v>335</v>
      </c>
      <c r="D89" s="38" t="s">
        <v>335</v>
      </c>
      <c r="E89" s="38" t="s">
        <v>336</v>
      </c>
      <c r="F89" s="38" t="s">
        <v>337</v>
      </c>
      <c r="G89" s="41" t="s">
        <v>338</v>
      </c>
    </row>
    <row r="90" spans="2:7">
      <c r="B90" s="38" t="str">
        <f>Currencies[[#This Row],[Country]]&amp;" - "&amp;Currencies[[#This Row],[Currency Name]]&amp;", "&amp;Currencies[[#This Row],[ISO Code]]</f>
        <v>Mozambique - Metical, MZN</v>
      </c>
      <c r="C90" s="38" t="s">
        <v>339</v>
      </c>
      <c r="D90" s="38" t="s">
        <v>339</v>
      </c>
      <c r="E90" s="38" t="s">
        <v>340</v>
      </c>
      <c r="F90" s="38" t="s">
        <v>341</v>
      </c>
      <c r="G90" s="41" t="s">
        <v>342</v>
      </c>
    </row>
    <row r="91" spans="2:7">
      <c r="B91" s="38" t="str">
        <f>Currencies[[#This Row],[Country]]&amp;" - "&amp;Currencies[[#This Row],[Currency Name]]&amp;", "&amp;Currencies[[#This Row],[ISO Code]]</f>
        <v>Namibia - Dollar, NAD</v>
      </c>
      <c r="C91" s="38" t="s">
        <v>343</v>
      </c>
      <c r="D91" s="38" t="s">
        <v>343</v>
      </c>
      <c r="E91" s="38" t="s">
        <v>107</v>
      </c>
      <c r="F91" s="38" t="s">
        <v>344</v>
      </c>
      <c r="G91" s="41" t="s">
        <v>108</v>
      </c>
    </row>
    <row r="92" spans="2:7">
      <c r="B92" s="38" t="str">
        <f>Currencies[[#This Row],[Country]]&amp;" - "&amp;Currencies[[#This Row],[Currency Name]]&amp;", "&amp;Currencies[[#This Row],[ISO Code]]</f>
        <v>Nepal - Rupee, NPR</v>
      </c>
      <c r="C92" s="38" t="s">
        <v>345</v>
      </c>
      <c r="D92" s="38" t="s">
        <v>345</v>
      </c>
      <c r="E92" s="38" t="s">
        <v>265</v>
      </c>
      <c r="F92" s="38" t="s">
        <v>346</v>
      </c>
      <c r="G92" s="41" t="s">
        <v>332</v>
      </c>
    </row>
    <row r="93" spans="2:7">
      <c r="B93" s="38" t="str">
        <f>Currencies[[#This Row],[Country]]&amp;" - "&amp;Currencies[[#This Row],[Currency Name]]&amp;", "&amp;Currencies[[#This Row],[ISO Code]]</f>
        <v>Netherlands - Antilles Guilder, ANG</v>
      </c>
      <c r="C93" s="38" t="s">
        <v>347</v>
      </c>
      <c r="D93" s="38" t="s">
        <v>347</v>
      </c>
      <c r="E93" s="38" t="s">
        <v>348</v>
      </c>
      <c r="F93" s="38" t="s">
        <v>349</v>
      </c>
      <c r="G93" s="41" t="s">
        <v>122</v>
      </c>
    </row>
    <row r="94" spans="2:7">
      <c r="B94" s="38" t="str">
        <f>Currencies[[#This Row],[Country]]&amp;" - "&amp;Currencies[[#This Row],[Currency Name]]&amp;", "&amp;Currencies[[#This Row],[ISO Code]]</f>
        <v>Netherlands - Euro, EUR</v>
      </c>
      <c r="C94" s="38" t="s">
        <v>347</v>
      </c>
      <c r="D94" s="38" t="s">
        <v>126</v>
      </c>
      <c r="E94" s="38" t="s">
        <v>127</v>
      </c>
      <c r="F94" s="38" t="s">
        <v>128</v>
      </c>
      <c r="G94" s="41" t="s">
        <v>129</v>
      </c>
    </row>
    <row r="95" spans="2:7">
      <c r="B95" s="38" t="str">
        <f>Currencies[[#This Row],[Country]]&amp;" - "&amp;Currencies[[#This Row],[Currency Name]]&amp;", "&amp;Currencies[[#This Row],[ISO Code]]</f>
        <v>New Caledonia - CFP Franc, XPF</v>
      </c>
      <c r="C95" s="38" t="s">
        <v>350</v>
      </c>
      <c r="D95" s="38" t="s">
        <v>226</v>
      </c>
      <c r="E95" s="38" t="s">
        <v>228</v>
      </c>
      <c r="F95" s="38" t="s">
        <v>229</v>
      </c>
      <c r="G95" s="41" t="s">
        <v>230</v>
      </c>
    </row>
    <row r="96" spans="2:7">
      <c r="B96" s="38" t="str">
        <f>Currencies[[#This Row],[Country]]&amp;" - "&amp;Currencies[[#This Row],[Currency Name]]&amp;", "&amp;Currencies[[#This Row],[ISO Code]]</f>
        <v>New Zealand - Dollar, NZD</v>
      </c>
      <c r="C96" s="38" t="s">
        <v>351</v>
      </c>
      <c r="D96" s="38" t="s">
        <v>351</v>
      </c>
      <c r="E96" s="38" t="s">
        <v>107</v>
      </c>
      <c r="F96" s="38" t="s">
        <v>352</v>
      </c>
      <c r="G96" s="41" t="s">
        <v>108</v>
      </c>
    </row>
    <row r="97" spans="2:7">
      <c r="B97" s="38" t="str">
        <f>Currencies[[#This Row],[Country]]&amp;" - "&amp;Currencies[[#This Row],[Currency Name]]&amp;", "&amp;Currencies[[#This Row],[ISO Code]]</f>
        <v>Nicaragua - Cordoba, NIO</v>
      </c>
      <c r="C97" s="38" t="s">
        <v>353</v>
      </c>
      <c r="D97" s="38" t="s">
        <v>353</v>
      </c>
      <c r="E97" s="38" t="s">
        <v>354</v>
      </c>
      <c r="F97" s="38" t="s">
        <v>355</v>
      </c>
      <c r="G97" s="41" t="s">
        <v>356</v>
      </c>
    </row>
    <row r="98" spans="2:7">
      <c r="B98" s="38" t="str">
        <f>Currencies[[#This Row],[Country]]&amp;" - "&amp;Currencies[[#This Row],[Currency Name]]&amp;", "&amp;Currencies[[#This Row],[ISO Code]]</f>
        <v>Nigeria - Naira, NGN</v>
      </c>
      <c r="C98" s="38" t="s">
        <v>357</v>
      </c>
      <c r="D98" s="38" t="s">
        <v>357</v>
      </c>
      <c r="E98" s="38" t="s">
        <v>358</v>
      </c>
      <c r="F98" s="38" t="s">
        <v>359</v>
      </c>
      <c r="G98" s="41" t="s">
        <v>360</v>
      </c>
    </row>
    <row r="99" spans="2:7">
      <c r="B99" s="38" t="str">
        <f>Currencies[[#This Row],[Country]]&amp;" - "&amp;Currencies[[#This Row],[Currency Name]]&amp;", "&amp;Currencies[[#This Row],[ISO Code]]</f>
        <v>Norway - Krone, NOK</v>
      </c>
      <c r="C99" s="38" t="s">
        <v>361</v>
      </c>
      <c r="D99" s="38" t="s">
        <v>361</v>
      </c>
      <c r="E99" s="38" t="s">
        <v>204</v>
      </c>
      <c r="F99" s="38" t="s">
        <v>362</v>
      </c>
      <c r="G99" s="41" t="s">
        <v>206</v>
      </c>
    </row>
    <row r="100" spans="2:7">
      <c r="B100" s="38" t="str">
        <f>Currencies[[#This Row],[Country]]&amp;" - "&amp;Currencies[[#This Row],[Currency Name]]&amp;", "&amp;Currencies[[#This Row],[ISO Code]]</f>
        <v>Oman - Rial, OMR</v>
      </c>
      <c r="C100" s="38" t="s">
        <v>363</v>
      </c>
      <c r="D100" s="38" t="s">
        <v>363</v>
      </c>
      <c r="E100" s="38" t="s">
        <v>273</v>
      </c>
      <c r="F100" s="38" t="s">
        <v>364</v>
      </c>
      <c r="G100" s="41" t="s">
        <v>275</v>
      </c>
    </row>
    <row r="101" spans="2:7">
      <c r="B101" s="38" t="str">
        <f>Currencies[[#This Row],[Country]]&amp;" - "&amp;Currencies[[#This Row],[Currency Name]]&amp;", "&amp;Currencies[[#This Row],[ISO Code]]</f>
        <v>Pakistan - Rupee, PKR</v>
      </c>
      <c r="C101" s="38" t="s">
        <v>365</v>
      </c>
      <c r="D101" s="38" t="s">
        <v>365</v>
      </c>
      <c r="E101" s="38" t="s">
        <v>265</v>
      </c>
      <c r="F101" s="38" t="s">
        <v>366</v>
      </c>
      <c r="G101" s="41" t="s">
        <v>332</v>
      </c>
    </row>
    <row r="102" spans="2:7">
      <c r="B102" s="38" t="str">
        <f>Currencies[[#This Row],[Country]]&amp;" - "&amp;Currencies[[#This Row],[Currency Name]]&amp;", "&amp;Currencies[[#This Row],[ISO Code]]</f>
        <v>Panama - Balboa, PAB</v>
      </c>
      <c r="C102" s="38" t="s">
        <v>367</v>
      </c>
      <c r="D102" s="38" t="s">
        <v>367</v>
      </c>
      <c r="E102" s="38" t="s">
        <v>368</v>
      </c>
      <c r="F102" s="38" t="s">
        <v>369</v>
      </c>
      <c r="G102" s="41" t="s">
        <v>370</v>
      </c>
    </row>
    <row r="103" spans="2:7">
      <c r="B103" s="38" t="str">
        <f>Currencies[[#This Row],[Country]]&amp;" - "&amp;Currencies[[#This Row],[Currency Name]]&amp;", "&amp;Currencies[[#This Row],[ISO Code]]</f>
        <v>Paraguay - Guarani, PYG</v>
      </c>
      <c r="C103" s="38" t="s">
        <v>371</v>
      </c>
      <c r="D103" s="38" t="s">
        <v>371</v>
      </c>
      <c r="E103" s="38" t="s">
        <v>372</v>
      </c>
      <c r="F103" s="38" t="s">
        <v>373</v>
      </c>
      <c r="G103" s="41" t="s">
        <v>374</v>
      </c>
    </row>
    <row r="104" spans="2:7">
      <c r="B104" s="38" t="str">
        <f>Currencies[[#This Row],[Country]]&amp;" - "&amp;Currencies[[#This Row],[Currency Name]]&amp;", "&amp;Currencies[[#This Row],[ISO Code]]</f>
        <v>Peru - Nuevo Sol, PEN</v>
      </c>
      <c r="C104" s="38" t="s">
        <v>375</v>
      </c>
      <c r="D104" s="38" t="s">
        <v>375</v>
      </c>
      <c r="E104" s="38" t="s">
        <v>376</v>
      </c>
      <c r="F104" s="38" t="s">
        <v>377</v>
      </c>
      <c r="G104" s="41" t="s">
        <v>378</v>
      </c>
    </row>
    <row r="105" spans="2:7">
      <c r="B105" s="38" t="str">
        <f>Currencies[[#This Row],[Country]]&amp;" - "&amp;Currencies[[#This Row],[Currency Name]]&amp;", "&amp;Currencies[[#This Row],[ISO Code]]</f>
        <v>Philippines - Peso, PHP</v>
      </c>
      <c r="C105" s="38" t="s">
        <v>379</v>
      </c>
      <c r="D105" s="38" t="s">
        <v>379</v>
      </c>
      <c r="E105" s="38" t="s">
        <v>117</v>
      </c>
      <c r="F105" s="38" t="s">
        <v>380</v>
      </c>
      <c r="G105" s="41" t="s">
        <v>197</v>
      </c>
    </row>
    <row r="106" spans="2:7">
      <c r="B106" s="38" t="str">
        <f>Currencies[[#This Row],[Country]]&amp;" - "&amp;Currencies[[#This Row],[Currency Name]]&amp;", "&amp;Currencies[[#This Row],[ISO Code]]</f>
        <v>Poland - Zloty, PLN</v>
      </c>
      <c r="C106" s="38" t="s">
        <v>381</v>
      </c>
      <c r="D106" s="38" t="s">
        <v>381</v>
      </c>
      <c r="E106" s="38" t="s">
        <v>382</v>
      </c>
      <c r="F106" s="38" t="s">
        <v>383</v>
      </c>
      <c r="G106" s="41" t="s">
        <v>384</v>
      </c>
    </row>
    <row r="107" spans="2:7">
      <c r="B107" s="38" t="str">
        <f>Currencies[[#This Row],[Country]]&amp;" - "&amp;Currencies[[#This Row],[Currency Name]]&amp;", "&amp;Currencies[[#This Row],[ISO Code]]</f>
        <v>Portugal - Euro, EUR</v>
      </c>
      <c r="C107" s="38" t="s">
        <v>385</v>
      </c>
      <c r="D107" s="38" t="s">
        <v>126</v>
      </c>
      <c r="E107" s="38" t="s">
        <v>127</v>
      </c>
      <c r="F107" s="38" t="s">
        <v>128</v>
      </c>
      <c r="G107" s="41" t="s">
        <v>129</v>
      </c>
    </row>
    <row r="108" spans="2:7">
      <c r="B108" s="38" t="str">
        <f>Currencies[[#This Row],[Country]]&amp;" - "&amp;Currencies[[#This Row],[Currency Name]]&amp;", "&amp;Currencies[[#This Row],[ISO Code]]</f>
        <v>Qatar - Riyal, QAR</v>
      </c>
      <c r="C108" s="38" t="s">
        <v>386</v>
      </c>
      <c r="D108" s="38" t="s">
        <v>386</v>
      </c>
      <c r="E108" s="38" t="s">
        <v>387</v>
      </c>
      <c r="F108" s="38" t="s">
        <v>388</v>
      </c>
      <c r="G108" s="41" t="s">
        <v>275</v>
      </c>
    </row>
    <row r="109" spans="2:7">
      <c r="B109" s="38" t="str">
        <f>Currencies[[#This Row],[Country]]&amp;" - "&amp;Currencies[[#This Row],[Currency Name]]&amp;", "&amp;Currencies[[#This Row],[ISO Code]]</f>
        <v>Romania - New Leu, RON</v>
      </c>
      <c r="C109" s="38" t="s">
        <v>389</v>
      </c>
      <c r="D109" s="38" t="s">
        <v>389</v>
      </c>
      <c r="E109" s="38" t="s">
        <v>390</v>
      </c>
      <c r="F109" s="38" t="s">
        <v>391</v>
      </c>
      <c r="G109" s="41" t="s">
        <v>392</v>
      </c>
    </row>
    <row r="110" spans="2:7">
      <c r="B110" s="38" t="str">
        <f>Currencies[[#This Row],[Country]]&amp;" - "&amp;Currencies[[#This Row],[Currency Name]]&amp;", "&amp;Currencies[[#This Row],[ISO Code]]</f>
        <v>Russia - Ruble, RUB</v>
      </c>
      <c r="C110" s="38" t="s">
        <v>393</v>
      </c>
      <c r="D110" s="38" t="s">
        <v>393</v>
      </c>
      <c r="E110" s="38" t="s">
        <v>139</v>
      </c>
      <c r="F110" s="38" t="s">
        <v>394</v>
      </c>
      <c r="G110" s="41" t="s">
        <v>395</v>
      </c>
    </row>
    <row r="111" spans="2:7">
      <c r="B111" s="38" t="str">
        <f>Currencies[[#This Row],[Country]]&amp;" - "&amp;Currencies[[#This Row],[Currency Name]]&amp;", "&amp;Currencies[[#This Row],[ISO Code]]</f>
        <v>Saint Helena - Pound, SHP</v>
      </c>
      <c r="C111" s="38" t="s">
        <v>396</v>
      </c>
      <c r="D111" s="38" t="s">
        <v>396</v>
      </c>
      <c r="E111" s="38" t="s">
        <v>213</v>
      </c>
      <c r="F111" s="38" t="s">
        <v>397</v>
      </c>
      <c r="G111" s="41" t="s">
        <v>215</v>
      </c>
    </row>
    <row r="112" spans="2:7">
      <c r="B112" s="38" t="str">
        <f>Currencies[[#This Row],[Country]]&amp;" - "&amp;Currencies[[#This Row],[Currency Name]]&amp;", "&amp;Currencies[[#This Row],[ISO Code]]</f>
        <v>Saudi Arabia - Riyal, SAR</v>
      </c>
      <c r="C112" s="38" t="s">
        <v>398</v>
      </c>
      <c r="D112" s="38" t="s">
        <v>398</v>
      </c>
      <c r="E112" s="38" t="s">
        <v>387</v>
      </c>
      <c r="F112" s="38" t="s">
        <v>399</v>
      </c>
      <c r="G112" s="41" t="s">
        <v>275</v>
      </c>
    </row>
    <row r="113" spans="2:7">
      <c r="B113" s="38" t="str">
        <f>Currencies[[#This Row],[Country]]&amp;" - "&amp;Currencies[[#This Row],[Currency Name]]&amp;", "&amp;Currencies[[#This Row],[ISO Code]]</f>
        <v>Serbia - Dinar, RSD</v>
      </c>
      <c r="C113" s="38" t="s">
        <v>400</v>
      </c>
      <c r="D113" s="38" t="s">
        <v>400</v>
      </c>
      <c r="E113" s="38" t="s">
        <v>401</v>
      </c>
      <c r="F113" s="38" t="s">
        <v>402</v>
      </c>
      <c r="G113" s="41" t="s">
        <v>403</v>
      </c>
    </row>
    <row r="114" spans="2:7">
      <c r="B114" s="38" t="str">
        <f>Currencies[[#This Row],[Country]]&amp;" - "&amp;Currencies[[#This Row],[Currency Name]]&amp;", "&amp;Currencies[[#This Row],[ISO Code]]</f>
        <v>Seychelles - Rupee, SCR</v>
      </c>
      <c r="C114" s="38" t="s">
        <v>404</v>
      </c>
      <c r="D114" s="38" t="s">
        <v>404</v>
      </c>
      <c r="E114" s="38" t="s">
        <v>265</v>
      </c>
      <c r="F114" s="38" t="s">
        <v>405</v>
      </c>
      <c r="G114" s="41" t="s">
        <v>332</v>
      </c>
    </row>
    <row r="115" spans="2:7">
      <c r="B115" s="38" t="str">
        <f>Currencies[[#This Row],[Country]]&amp;" - "&amp;Currencies[[#This Row],[Currency Name]]&amp;", "&amp;Currencies[[#This Row],[ISO Code]]</f>
        <v>Singapore - Dollar, SGD</v>
      </c>
      <c r="C115" s="38" t="s">
        <v>406</v>
      </c>
      <c r="D115" s="38" t="s">
        <v>406</v>
      </c>
      <c r="E115" s="38" t="s">
        <v>107</v>
      </c>
      <c r="F115" s="38" t="s">
        <v>407</v>
      </c>
      <c r="G115" s="41" t="s">
        <v>108</v>
      </c>
    </row>
    <row r="116" spans="2:7">
      <c r="B116" s="38" t="str">
        <f>Currencies[[#This Row],[Country]]&amp;" - "&amp;Currencies[[#This Row],[Currency Name]]&amp;", "&amp;Currencies[[#This Row],[ISO Code]]</f>
        <v>Slovakia - Euro, EUR</v>
      </c>
      <c r="C116" s="38" t="s">
        <v>408</v>
      </c>
      <c r="D116" s="38" t="s">
        <v>126</v>
      </c>
      <c r="E116" s="38" t="s">
        <v>127</v>
      </c>
      <c r="F116" s="38" t="s">
        <v>128</v>
      </c>
      <c r="G116" s="41" t="s">
        <v>129</v>
      </c>
    </row>
    <row r="117" spans="2:7">
      <c r="B117" s="38" t="str">
        <f>Currencies[[#This Row],[Country]]&amp;" - "&amp;Currencies[[#This Row],[Currency Name]]&amp;", "&amp;Currencies[[#This Row],[ISO Code]]</f>
        <v>Slovenia - Euro, EUR</v>
      </c>
      <c r="C117" s="38" t="s">
        <v>409</v>
      </c>
      <c r="D117" s="38" t="s">
        <v>126</v>
      </c>
      <c r="E117" s="38" t="s">
        <v>127</v>
      </c>
      <c r="F117" s="38" t="s">
        <v>128</v>
      </c>
      <c r="G117" s="41" t="s">
        <v>129</v>
      </c>
    </row>
    <row r="118" spans="2:7">
      <c r="B118" s="38" t="str">
        <f>Currencies[[#This Row],[Country]]&amp;" - "&amp;Currencies[[#This Row],[Currency Name]]&amp;", "&amp;Currencies[[#This Row],[ISO Code]]</f>
        <v>Solomon Islands - Dollar, SBD</v>
      </c>
      <c r="C118" s="38" t="s">
        <v>410</v>
      </c>
      <c r="D118" s="38" t="s">
        <v>410</v>
      </c>
      <c r="E118" s="38" t="s">
        <v>107</v>
      </c>
      <c r="F118" s="38" t="s">
        <v>411</v>
      </c>
      <c r="G118" s="41" t="s">
        <v>108</v>
      </c>
    </row>
    <row r="119" spans="2:7">
      <c r="B119" s="38" t="str">
        <f>Currencies[[#This Row],[Country]]&amp;" - "&amp;Currencies[[#This Row],[Currency Name]]&amp;", "&amp;Currencies[[#This Row],[ISO Code]]</f>
        <v>Somalia - Shilling, SOS</v>
      </c>
      <c r="C119" s="38" t="s">
        <v>412</v>
      </c>
      <c r="D119" s="38" t="s">
        <v>412</v>
      </c>
      <c r="E119" s="38" t="s">
        <v>413</v>
      </c>
      <c r="F119" s="38" t="s">
        <v>414</v>
      </c>
      <c r="G119" s="41" t="s">
        <v>415</v>
      </c>
    </row>
    <row r="120" spans="2:7">
      <c r="B120" s="38" t="str">
        <f>Currencies[[#This Row],[Country]]&amp;" - "&amp;Currencies[[#This Row],[Currency Name]]&amp;", "&amp;Currencies[[#This Row],[ISO Code]]</f>
        <v>South Africa - Rand, ZAR</v>
      </c>
      <c r="C120" s="38" t="s">
        <v>416</v>
      </c>
      <c r="D120" s="38" t="s">
        <v>416</v>
      </c>
      <c r="E120" s="38" t="s">
        <v>417</v>
      </c>
      <c r="F120" s="38" t="s">
        <v>418</v>
      </c>
      <c r="G120" s="41" t="s">
        <v>415</v>
      </c>
    </row>
    <row r="121" spans="2:7">
      <c r="B121" s="38" t="str">
        <f>Currencies[[#This Row],[Country]]&amp;" - "&amp;Currencies[[#This Row],[Currency Name]]&amp;", "&amp;Currencies[[#This Row],[ISO Code]]</f>
        <v>Spain - Euro, EUR</v>
      </c>
      <c r="C121" s="38" t="s">
        <v>419</v>
      </c>
      <c r="D121" s="38" t="s">
        <v>126</v>
      </c>
      <c r="E121" s="38" t="s">
        <v>127</v>
      </c>
      <c r="F121" s="38" t="s">
        <v>128</v>
      </c>
      <c r="G121" s="41" t="s">
        <v>129</v>
      </c>
    </row>
    <row r="122" spans="2:7">
      <c r="B122" s="38" t="str">
        <f>Currencies[[#This Row],[Country]]&amp;" - "&amp;Currencies[[#This Row],[Currency Name]]&amp;", "&amp;Currencies[[#This Row],[ISO Code]]</f>
        <v>Sri Lanka - Rupee, LKR</v>
      </c>
      <c r="C122" s="38" t="s">
        <v>420</v>
      </c>
      <c r="D122" s="38" t="s">
        <v>420</v>
      </c>
      <c r="E122" s="38" t="s">
        <v>265</v>
      </c>
      <c r="F122" s="38" t="s">
        <v>421</v>
      </c>
      <c r="G122" s="41" t="s">
        <v>332</v>
      </c>
    </row>
    <row r="123" spans="2:7">
      <c r="B123" s="38" t="str">
        <f>Currencies[[#This Row],[Country]]&amp;" - "&amp;Currencies[[#This Row],[Currency Name]]&amp;", "&amp;Currencies[[#This Row],[ISO Code]]</f>
        <v>Suriname - Dollar, SRD</v>
      </c>
      <c r="C123" s="38" t="s">
        <v>422</v>
      </c>
      <c r="D123" s="38" t="s">
        <v>422</v>
      </c>
      <c r="E123" s="38" t="s">
        <v>107</v>
      </c>
      <c r="F123" s="38" t="s">
        <v>423</v>
      </c>
      <c r="G123" s="41" t="s">
        <v>108</v>
      </c>
    </row>
    <row r="124" spans="2:7">
      <c r="B124" s="38" t="str">
        <f>Currencies[[#This Row],[Country]]&amp;" - "&amp;Currencies[[#This Row],[Currency Name]]&amp;", "&amp;Currencies[[#This Row],[ISO Code]]</f>
        <v>Sweden - Krona, SEK</v>
      </c>
      <c r="C124" s="38" t="s">
        <v>424</v>
      </c>
      <c r="D124" s="38" t="s">
        <v>424</v>
      </c>
      <c r="E124" s="38" t="s">
        <v>262</v>
      </c>
      <c r="F124" s="38" t="s">
        <v>425</v>
      </c>
      <c r="G124" s="41" t="s">
        <v>206</v>
      </c>
    </row>
    <row r="125" spans="2:7">
      <c r="B125" s="38" t="str">
        <f>Currencies[[#This Row],[Country]]&amp;" - "&amp;Currencies[[#This Row],[Currency Name]]&amp;", "&amp;Currencies[[#This Row],[ISO Code]]</f>
        <v>Switzerland - Franc, CHF</v>
      </c>
      <c r="C125" s="38" t="s">
        <v>426</v>
      </c>
      <c r="D125" s="38" t="s">
        <v>426</v>
      </c>
      <c r="E125" s="38" t="s">
        <v>427</v>
      </c>
      <c r="F125" s="38" t="s">
        <v>428</v>
      </c>
      <c r="G125" s="41" t="s">
        <v>428</v>
      </c>
    </row>
    <row r="126" spans="2:7">
      <c r="B126" s="38" t="str">
        <f>Currencies[[#This Row],[Country]]&amp;" - "&amp;Currencies[[#This Row],[Currency Name]]&amp;", "&amp;Currencies[[#This Row],[ISO Code]]</f>
        <v>Syria - Pound, SYP</v>
      </c>
      <c r="C126" s="38" t="s">
        <v>429</v>
      </c>
      <c r="D126" s="38" t="s">
        <v>429</v>
      </c>
      <c r="E126" s="38" t="s">
        <v>213</v>
      </c>
      <c r="F126" s="38" t="s">
        <v>430</v>
      </c>
      <c r="G126" s="41" t="s">
        <v>215</v>
      </c>
    </row>
    <row r="127" spans="2:7">
      <c r="B127" s="38" t="str">
        <f>Currencies[[#This Row],[Country]]&amp;" - "&amp;Currencies[[#This Row],[Currency Name]]&amp;", "&amp;Currencies[[#This Row],[ISO Code]]</f>
        <v>Taiwan - New Dollar, TWD</v>
      </c>
      <c r="C127" s="38" t="s">
        <v>431</v>
      </c>
      <c r="D127" s="38" t="s">
        <v>431</v>
      </c>
      <c r="E127" s="38" t="s">
        <v>432</v>
      </c>
      <c r="F127" s="38" t="s">
        <v>433</v>
      </c>
      <c r="G127" s="41" t="s">
        <v>434</v>
      </c>
    </row>
    <row r="128" spans="2:7">
      <c r="B128" s="38" t="str">
        <f>Currencies[[#This Row],[Country]]&amp;" - "&amp;Currencies[[#This Row],[Currency Name]]&amp;", "&amp;Currencies[[#This Row],[ISO Code]]</f>
        <v>Thailand - Baht, THB</v>
      </c>
      <c r="C128" s="38" t="s">
        <v>435</v>
      </c>
      <c r="D128" s="38" t="s">
        <v>435</v>
      </c>
      <c r="E128" s="38" t="s">
        <v>436</v>
      </c>
      <c r="F128" s="38" t="s">
        <v>437</v>
      </c>
      <c r="G128" s="41" t="s">
        <v>438</v>
      </c>
    </row>
    <row r="129" spans="2:7">
      <c r="B129" s="38" t="str">
        <f>Currencies[[#This Row],[Country]]&amp;" - "&amp;Currencies[[#This Row],[Currency Name]]&amp;", "&amp;Currencies[[#This Row],[ISO Code]]</f>
        <v>Trinidad and Tobago - Dollar, TTD</v>
      </c>
      <c r="C129" s="38" t="s">
        <v>439</v>
      </c>
      <c r="D129" s="38" t="s">
        <v>439</v>
      </c>
      <c r="E129" s="38" t="s">
        <v>107</v>
      </c>
      <c r="F129" s="38" t="s">
        <v>440</v>
      </c>
      <c r="G129" s="41" t="s">
        <v>441</v>
      </c>
    </row>
    <row r="130" spans="2:7">
      <c r="B130" s="38" t="str">
        <f>Currencies[[#This Row],[Country]]&amp;" - "&amp;Currencies[[#This Row],[Currency Name]]&amp;", "&amp;Currencies[[#This Row],[ISO Code]]</f>
        <v>Turkey - Lira, TRL</v>
      </c>
      <c r="C130" s="38" t="s">
        <v>442</v>
      </c>
      <c r="D130" s="38" t="s">
        <v>442</v>
      </c>
      <c r="E130" s="38" t="s">
        <v>443</v>
      </c>
      <c r="F130" s="38" t="s">
        <v>444</v>
      </c>
      <c r="G130" s="41" t="s">
        <v>445</v>
      </c>
    </row>
    <row r="131" spans="2:7">
      <c r="B131" s="38" t="str">
        <f>Currencies[[#This Row],[Country]]&amp;" - "&amp;Currencies[[#This Row],[Currency Name]]&amp;", "&amp;Currencies[[#This Row],[ISO Code]]</f>
        <v>Tuvalu - Dollar, TVD</v>
      </c>
      <c r="C131" s="38" t="s">
        <v>446</v>
      </c>
      <c r="D131" s="38" t="s">
        <v>446</v>
      </c>
      <c r="E131" s="38" t="s">
        <v>107</v>
      </c>
      <c r="F131" s="38" t="s">
        <v>447</v>
      </c>
      <c r="G131" s="41" t="s">
        <v>108</v>
      </c>
    </row>
    <row r="132" spans="2:7">
      <c r="B132" s="38" t="str">
        <f>Currencies[[#This Row],[Country]]&amp;" - "&amp;Currencies[[#This Row],[Currency Name]]&amp;", "&amp;Currencies[[#This Row],[ISO Code]]</f>
        <v>Ukraine - Hryvna, UAH</v>
      </c>
      <c r="C132" s="38" t="s">
        <v>448</v>
      </c>
      <c r="D132" s="38" t="s">
        <v>448</v>
      </c>
      <c r="E132" s="38" t="s">
        <v>449</v>
      </c>
      <c r="F132" s="38" t="s">
        <v>450</v>
      </c>
      <c r="G132" s="41" t="s">
        <v>451</v>
      </c>
    </row>
    <row r="133" spans="2:7">
      <c r="B133" s="38" t="str">
        <f>Currencies[[#This Row],[Country]]&amp;" - "&amp;Currencies[[#This Row],[Currency Name]]&amp;", "&amp;Currencies[[#This Row],[ISO Code]]</f>
        <v>United Kingdom - Pound, GBP</v>
      </c>
      <c r="C133" s="38" t="s">
        <v>452</v>
      </c>
      <c r="D133" s="38" t="s">
        <v>452</v>
      </c>
      <c r="E133" s="38" t="s">
        <v>213</v>
      </c>
      <c r="F133" s="38" t="s">
        <v>453</v>
      </c>
      <c r="G133" s="41" t="s">
        <v>215</v>
      </c>
    </row>
    <row r="134" spans="2:7">
      <c r="B134" s="38" t="str">
        <f>Currencies[[#This Row],[Country]]&amp;" - "&amp;Currencies[[#This Row],[Currency Name]]&amp;", "&amp;Currencies[[#This Row],[ISO Code]]</f>
        <v>Uruguay - Peso, UYU</v>
      </c>
      <c r="C134" s="38" t="s">
        <v>454</v>
      </c>
      <c r="D134" s="38" t="s">
        <v>454</v>
      </c>
      <c r="E134" s="38" t="s">
        <v>117</v>
      </c>
      <c r="F134" s="38" t="s">
        <v>455</v>
      </c>
      <c r="G134" s="41" t="s">
        <v>456</v>
      </c>
    </row>
    <row r="135" spans="2:7">
      <c r="B135" s="38" t="str">
        <f>Currencies[[#This Row],[Country]]&amp;" - "&amp;Currencies[[#This Row],[Currency Name]]&amp;", "&amp;Currencies[[#This Row],[ISO Code]]</f>
        <v>Uzbekistan - Som, UZS</v>
      </c>
      <c r="C135" s="38" t="s">
        <v>457</v>
      </c>
      <c r="D135" s="38" t="s">
        <v>457</v>
      </c>
      <c r="E135" s="38" t="s">
        <v>302</v>
      </c>
      <c r="F135" s="38" t="s">
        <v>458</v>
      </c>
      <c r="G135" s="41" t="s">
        <v>170</v>
      </c>
    </row>
    <row r="136" spans="2:7">
      <c r="B136" s="38" t="str">
        <f>Currencies[[#This Row],[Country]]&amp;" - "&amp;Currencies[[#This Row],[Currency Name]]&amp;", "&amp;Currencies[[#This Row],[ISO Code]]</f>
        <v>Venezuela - Bolivar Fuerte, VEF</v>
      </c>
      <c r="C136" s="38" t="s">
        <v>459</v>
      </c>
      <c r="D136" s="38" t="s">
        <v>459</v>
      </c>
      <c r="E136" s="38" t="s">
        <v>460</v>
      </c>
      <c r="F136" s="38" t="s">
        <v>461</v>
      </c>
      <c r="G136" s="41" t="s">
        <v>462</v>
      </c>
    </row>
    <row r="137" spans="2:7">
      <c r="B137" s="38" t="str">
        <f>Currencies[[#This Row],[Country]]&amp;" - "&amp;Currencies[[#This Row],[Currency Name]]&amp;", "&amp;Currencies[[#This Row],[ISO Code]]</f>
        <v>Viet Nam - Dong, VND</v>
      </c>
      <c r="C137" s="38" t="s">
        <v>463</v>
      </c>
      <c r="D137" s="38" t="s">
        <v>463</v>
      </c>
      <c r="E137" s="38" t="s">
        <v>464</v>
      </c>
      <c r="F137" s="38" t="s">
        <v>465</v>
      </c>
      <c r="G137" s="41" t="s">
        <v>466</v>
      </c>
    </row>
    <row r="138" spans="2:7">
      <c r="B138" s="38" t="str">
        <f>Currencies[[#This Row],[Country]]&amp;" - "&amp;Currencies[[#This Row],[Currency Name]]&amp;", "&amp;Currencies[[#This Row],[ISO Code]]</f>
        <v>Yemen - Rial, YER</v>
      </c>
      <c r="C138" s="38" t="s">
        <v>467</v>
      </c>
      <c r="D138" s="38" t="s">
        <v>467</v>
      </c>
      <c r="E138" s="38" t="s">
        <v>273</v>
      </c>
      <c r="F138" s="38" t="s">
        <v>468</v>
      </c>
      <c r="G138" s="41" t="s">
        <v>275</v>
      </c>
    </row>
    <row r="139" spans="2:7">
      <c r="B139" s="38" t="str">
        <f>Currencies[[#This Row],[Country]]&amp;" - "&amp;Currencies[[#This Row],[Currency Name]]&amp;", "&amp;Currencies[[#This Row],[ISO Code]]</f>
        <v>Zimbabwe - Dollar, ZWD</v>
      </c>
      <c r="C139" s="38" t="s">
        <v>469</v>
      </c>
      <c r="D139" s="38" t="s">
        <v>469</v>
      </c>
      <c r="E139" s="38" t="s">
        <v>107</v>
      </c>
      <c r="F139" s="38" t="s">
        <v>470</v>
      </c>
      <c r="G139" s="41" t="s">
        <v>471</v>
      </c>
    </row>
  </sheetData>
  <sheetProtection formatCells="0" formatRows="0" sort="0" autoFilter="0" pivotTables="0"/>
  <mergeCells count="1">
    <mergeCell ref="B1:G1"/>
  </mergeCells>
  <hyperlinks>
    <hyperlink ref="B4" r:id="rId1" display="FOREX@" xr:uid="{A810BBED-84EF-4C84-98AA-4F7450EE4694}"/>
  </hyperlinks>
  <pageMargins left="0.7" right="0.7" top="0.75" bottom="0.75" header="0.3" footer="0.3"/>
  <pageSetup orientation="portrait" horizontalDpi="1200" verticalDpi="1200"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52469-D3E3-481C-958E-E486EAD9B33B}">
  <sheetPr codeName="Sheet5">
    <tabColor theme="3" tint="0.79998168889431442"/>
  </sheetPr>
  <dimension ref="B1:D7"/>
  <sheetViews>
    <sheetView workbookViewId="0">
      <selection activeCell="D7" sqref="D7"/>
    </sheetView>
  </sheetViews>
  <sheetFormatPr defaultColWidth="8.7109375" defaultRowHeight="14.45"/>
  <cols>
    <col min="1" max="1" width="2.42578125" style="3" customWidth="1"/>
    <col min="2" max="2" width="62.7109375" style="3" bestFit="1" customWidth="1"/>
    <col min="3" max="3" width="2.42578125" style="3" customWidth="1"/>
    <col min="4" max="4" width="63.28515625" style="3" bestFit="1" customWidth="1"/>
    <col min="5" max="5" width="2.42578125" style="3" customWidth="1"/>
    <col min="6" max="16384" width="8.7109375" style="3"/>
  </cols>
  <sheetData>
    <row r="1" spans="2:4" ht="43.5">
      <c r="B1" s="42" t="s">
        <v>472</v>
      </c>
    </row>
    <row r="3" spans="2:4">
      <c r="B3" s="43" t="s">
        <v>473</v>
      </c>
      <c r="D3" s="43" t="s">
        <v>474</v>
      </c>
    </row>
    <row r="4" spans="2:4">
      <c r="B4" s="43" t="s">
        <v>24</v>
      </c>
      <c r="D4" s="43" t="s">
        <v>25</v>
      </c>
    </row>
    <row r="5" spans="2:4">
      <c r="B5" s="3" t="s">
        <v>475</v>
      </c>
      <c r="D5" s="3" t="s">
        <v>476</v>
      </c>
    </row>
    <row r="6" spans="2:4">
      <c r="B6" s="3" t="s">
        <v>477</v>
      </c>
      <c r="D6" s="3" t="s">
        <v>478</v>
      </c>
    </row>
    <row r="7" spans="2:4">
      <c r="B7" s="3" t="s">
        <v>479</v>
      </c>
      <c r="D7" s="3" t="s">
        <v>480</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82bca51d-57e4-4b06-9e14-ec6e1e925780" ContentTypeId="0x010100C073D000FDD4074399B6B2E27F56FA35" PreviousValue="false"/>
</file>

<file path=customXml/item4.xml><?xml version="1.0" encoding="utf-8"?>
<ct:contentTypeSchema xmlns:ct="http://schemas.microsoft.com/office/2006/metadata/contentType" xmlns:ma="http://schemas.microsoft.com/office/2006/metadata/properties/metaAttributes" ct:_="" ma:_="" ma:contentTypeName="Trusts PowerPoint" ma:contentTypeID="0x010100C073D000FDD4074399B6B2E27F56FA350081C0E37579524746A1A4BC6D05B8F33C" ma:contentTypeVersion="6" ma:contentTypeDescription="" ma:contentTypeScope="" ma:versionID="19a9a179bc593e4131a3b228da9a745c">
  <xsd:schema xmlns:xsd="http://www.w3.org/2001/XMLSchema" xmlns:xs="http://www.w3.org/2001/XMLSchema" xmlns:p="http://schemas.microsoft.com/office/2006/metadata/properties" targetNamespace="http://schemas.microsoft.com/office/2006/metadata/properties" ma:root="true" ma:fieldsID="333180aebfe008340309d27fdad5c50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7D1C1E-8D76-42BA-99BB-1AF5B3B566FC}"/>
</file>

<file path=customXml/itemProps2.xml><?xml version="1.0" encoding="utf-8"?>
<ds:datastoreItem xmlns:ds="http://schemas.openxmlformats.org/officeDocument/2006/customXml" ds:itemID="{D536DA8E-5520-4932-8294-4C34F29232A3}"/>
</file>

<file path=customXml/itemProps3.xml><?xml version="1.0" encoding="utf-8"?>
<ds:datastoreItem xmlns:ds="http://schemas.openxmlformats.org/officeDocument/2006/customXml" ds:itemID="{B81A3556-D831-4729-B70F-D94789665F4B}"/>
</file>

<file path=customXml/itemProps4.xml><?xml version="1.0" encoding="utf-8"?>
<ds:datastoreItem xmlns:ds="http://schemas.openxmlformats.org/officeDocument/2006/customXml" ds:itemID="{D27FB5B6-0AE0-4333-AA26-C103BF8A151B}"/>
</file>

<file path=docProps/app.xml><?xml version="1.0" encoding="utf-8"?>
<Properties xmlns="http://schemas.openxmlformats.org/officeDocument/2006/extended-properties" xmlns:vt="http://schemas.openxmlformats.org/officeDocument/2006/docPropsVTypes">
  <Application>Microsoft Excel Online</Application>
  <Manager>Bryana Renick</Manager>
  <Company>The Pew Charitable Trusts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CAPS Project Agreement Budget Template</dc:title>
  <dc:subject/>
  <dc:creator>Stephanie Niave</dc:creator>
  <cp:keywords/>
  <dc:description>Version 4.0</dc:description>
  <cp:lastModifiedBy>Stephanie Niave</cp:lastModifiedBy>
  <cp:revision/>
  <dcterms:created xsi:type="dcterms:W3CDTF">2020-02-10T16:16:43Z</dcterms:created>
  <dcterms:modified xsi:type="dcterms:W3CDTF">2026-04-03T16:05:15Z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0x010100C073D000FDD4074399B6B2E27F56FA350081C0E37579524746A1A4BC6D05B8F33C</vt:lpwstr>
  </property>
  <property fmtid="{D5CDD505-2E9C-101B-9397-08002B2CF9AE}" pid="3" name="MediaServiceImageTags">
    <vt:lpwstr/>
  </property>
  <property fmtid="{D5CDD505-2E9C-101B-9397-08002B2CF9AE}" pid="4" name="lcf76f155ced4ddcb4097134ff3c332f">
    <vt:lpwstr/>
  </property>
  <property fmtid="{D5CDD505-2E9C-101B-9397-08002B2CF9AE}" pid="5" name="TaxCatchAll">
    <vt:lpwstr/>
  </property>
</Properties>
</file>